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/>
  <mc:AlternateContent xmlns:mc="http://schemas.openxmlformats.org/markup-compatibility/2006">
    <mc:Choice Requires="x15">
      <x15ac:absPath xmlns:x15ac="http://schemas.microsoft.com/office/spreadsheetml/2010/11/ac" url="S:\PLO\ISM\Dominique Squadrito\COLLAUDI\4. DA PUBBLICARE\"/>
    </mc:Choice>
  </mc:AlternateContent>
  <xr:revisionPtr revIDLastSave="0" documentId="13_ncr:1_{6939A869-E121-44FF-B236-BF8F557640C3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DDTT (2)" sheetId="2" r:id="rId1"/>
  </sheets>
  <externalReferences>
    <externalReference r:id="rId2"/>
  </externalReferences>
  <definedNames>
    <definedName name="_xlnm._FilterDatabase" localSheetId="0" hidden="1">'DDTT (2)'!$A$1:$T$55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2" i="2" l="1"/>
  <c r="M55" i="2" l="1"/>
  <c r="N55" i="2" s="1"/>
  <c r="I55" i="2"/>
  <c r="I54" i="2"/>
  <c r="M53" i="2"/>
  <c r="N53" i="2" s="1"/>
  <c r="I53" i="2"/>
  <c r="I52" i="2"/>
  <c r="M51" i="2"/>
  <c r="N51" i="2" s="1"/>
  <c r="M50" i="2"/>
  <c r="I51" i="2"/>
  <c r="I50" i="2"/>
  <c r="M49" i="2"/>
  <c r="N49" i="2" s="1"/>
  <c r="I49" i="2"/>
  <c r="I48" i="2"/>
  <c r="M47" i="2"/>
  <c r="N47" i="2" s="1"/>
  <c r="M46" i="2"/>
  <c r="I47" i="2"/>
  <c r="I46" i="2"/>
  <c r="M44" i="2"/>
  <c r="I45" i="2"/>
  <c r="I44" i="2"/>
  <c r="M43" i="2"/>
  <c r="N43" i="2" s="1"/>
  <c r="M42" i="2"/>
  <c r="N42" i="2" s="1"/>
  <c r="I43" i="2"/>
  <c r="I42" i="2"/>
  <c r="M41" i="2"/>
  <c r="N41" i="2" s="1"/>
  <c r="I41" i="2"/>
  <c r="I40" i="2"/>
  <c r="M39" i="2"/>
  <c r="N39" i="2" s="1"/>
  <c r="M38" i="2"/>
  <c r="I39" i="2"/>
  <c r="I38" i="2"/>
  <c r="M37" i="2"/>
  <c r="N37" i="2" s="1"/>
  <c r="I37" i="2"/>
  <c r="I36" i="2"/>
  <c r="M35" i="2"/>
  <c r="N35" i="2" s="1"/>
  <c r="M34" i="2"/>
  <c r="N34" i="2" s="1"/>
  <c r="I35" i="2"/>
  <c r="I34" i="2"/>
  <c r="M33" i="2"/>
  <c r="N33" i="2" s="1"/>
  <c r="I33" i="2"/>
  <c r="I32" i="2"/>
  <c r="M31" i="2"/>
  <c r="N31" i="2" s="1"/>
  <c r="I31" i="2"/>
  <c r="I30" i="2"/>
  <c r="M29" i="2"/>
  <c r="N29" i="2" s="1"/>
  <c r="M28" i="2"/>
  <c r="I29" i="2"/>
  <c r="I28" i="2"/>
  <c r="M27" i="2"/>
  <c r="N27" i="2" s="1"/>
  <c r="M26" i="2"/>
  <c r="N26" i="2" s="1"/>
  <c r="I27" i="2"/>
  <c r="I26" i="2"/>
  <c r="M25" i="2"/>
  <c r="N25" i="2" s="1"/>
  <c r="M24" i="2"/>
  <c r="I25" i="2"/>
  <c r="I24" i="2"/>
  <c r="M23" i="2"/>
  <c r="N23" i="2" s="1"/>
  <c r="M22" i="2"/>
  <c r="I23" i="2"/>
  <c r="I22" i="2"/>
  <c r="M21" i="2"/>
  <c r="N21" i="2" s="1"/>
  <c r="M20" i="2"/>
  <c r="I21" i="2"/>
  <c r="I20" i="2"/>
  <c r="M19" i="2"/>
  <c r="N19" i="2" s="1"/>
  <c r="M18" i="2"/>
  <c r="I19" i="2"/>
  <c r="I18" i="2"/>
  <c r="M16" i="2"/>
  <c r="M17" i="2"/>
  <c r="N17" i="2" s="1"/>
  <c r="I17" i="2"/>
  <c r="I16" i="2"/>
  <c r="M15" i="2"/>
  <c r="N15" i="2" s="1"/>
  <c r="I15" i="2"/>
  <c r="M14" i="2"/>
  <c r="N14" i="2" s="1"/>
  <c r="M13" i="2"/>
  <c r="N13" i="2" s="1"/>
  <c r="I13" i="2"/>
  <c r="I14" i="2"/>
  <c r="M3" i="2"/>
  <c r="N3" i="2" s="1"/>
  <c r="I3" i="2"/>
  <c r="M54" i="2" l="1"/>
  <c r="N54" i="2" s="1"/>
  <c r="P55" i="2"/>
  <c r="Q55" i="2" s="1"/>
  <c r="M52" i="2"/>
  <c r="N52" i="2" s="1"/>
  <c r="P52" i="2" s="1"/>
  <c r="P53" i="2"/>
  <c r="Q53" i="2" s="1"/>
  <c r="N50" i="2"/>
  <c r="P51" i="2"/>
  <c r="Q51" i="2" s="1"/>
  <c r="M48" i="2"/>
  <c r="N48" i="2" s="1"/>
  <c r="P49" i="2"/>
  <c r="Q49" i="2" s="1"/>
  <c r="N46" i="2"/>
  <c r="P46" i="2" s="1"/>
  <c r="P47" i="2"/>
  <c r="Q47" i="2" s="1"/>
  <c r="M45" i="2"/>
  <c r="N45" i="2" s="1"/>
  <c r="N44" i="2"/>
  <c r="P42" i="2"/>
  <c r="Q42" i="2" s="1"/>
  <c r="P43" i="2"/>
  <c r="Q43" i="2" s="1"/>
  <c r="M40" i="2"/>
  <c r="N40" i="2" s="1"/>
  <c r="P40" i="2" s="1"/>
  <c r="Q40" i="2" s="1"/>
  <c r="P41" i="2"/>
  <c r="Q41" i="2" s="1"/>
  <c r="N38" i="2"/>
  <c r="P38" i="2" s="1"/>
  <c r="P39" i="2"/>
  <c r="Q39" i="2" s="1"/>
  <c r="M36" i="2"/>
  <c r="N36" i="2" s="1"/>
  <c r="P36" i="2" s="1"/>
  <c r="P37" i="2"/>
  <c r="Q37" i="2" s="1"/>
  <c r="P35" i="2"/>
  <c r="Q35" i="2" s="1"/>
  <c r="P34" i="2"/>
  <c r="Q34" i="2" s="1"/>
  <c r="M32" i="2"/>
  <c r="N32" i="2" s="1"/>
  <c r="P33" i="2"/>
  <c r="Q33" i="2" s="1"/>
  <c r="M30" i="2"/>
  <c r="N30" i="2" s="1"/>
  <c r="P31" i="2"/>
  <c r="Q31" i="2" s="1"/>
  <c r="N28" i="2"/>
  <c r="P29" i="2"/>
  <c r="Q29" i="2" s="1"/>
  <c r="P27" i="2"/>
  <c r="Q27" i="2" s="1"/>
  <c r="P26" i="2"/>
  <c r="Q26" i="2" s="1"/>
  <c r="N24" i="2"/>
  <c r="P25" i="2"/>
  <c r="Q25" i="2" s="1"/>
  <c r="N22" i="2"/>
  <c r="P22" i="2" s="1"/>
  <c r="Q22" i="2" s="1"/>
  <c r="P23" i="2"/>
  <c r="Q23" i="2" s="1"/>
  <c r="N20" i="2"/>
  <c r="P20" i="2" s="1"/>
  <c r="P21" i="2"/>
  <c r="Q21" i="2" s="1"/>
  <c r="N18" i="2"/>
  <c r="P18" i="2" s="1"/>
  <c r="P19" i="2"/>
  <c r="Q19" i="2" s="1"/>
  <c r="N16" i="2"/>
  <c r="P16" i="2" s="1"/>
  <c r="P17" i="2"/>
  <c r="Q17" i="2" s="1"/>
  <c r="P15" i="2"/>
  <c r="Q15" i="2" s="1"/>
  <c r="P13" i="2"/>
  <c r="Q13" i="2" s="1"/>
  <c r="P14" i="2"/>
  <c r="Q14" i="2" s="1"/>
  <c r="P3" i="2"/>
  <c r="Q3" i="2" s="1"/>
  <c r="P44" i="2" l="1"/>
  <c r="Q44" i="2" s="1"/>
  <c r="R14" i="2"/>
  <c r="P54" i="2"/>
  <c r="Q54" i="2" s="1"/>
  <c r="R54" i="2" s="1"/>
  <c r="Q52" i="2"/>
  <c r="R52" i="2" s="1"/>
  <c r="P50" i="2"/>
  <c r="Q50" i="2" s="1"/>
  <c r="R50" i="2" s="1"/>
  <c r="P48" i="2"/>
  <c r="Q48" i="2" s="1"/>
  <c r="R48" i="2" s="1"/>
  <c r="Q46" i="2"/>
  <c r="R46" i="2" s="1"/>
  <c r="P45" i="2"/>
  <c r="Q45" i="2" s="1"/>
  <c r="R42" i="2"/>
  <c r="R40" i="2"/>
  <c r="Q38" i="2"/>
  <c r="R38" i="2" s="1"/>
  <c r="Q36" i="2"/>
  <c r="R36" i="2" s="1"/>
  <c r="R34" i="2"/>
  <c r="P32" i="2"/>
  <c r="Q32" i="2" s="1"/>
  <c r="R32" i="2" s="1"/>
  <c r="P30" i="2"/>
  <c r="Q30" i="2" s="1"/>
  <c r="R30" i="2" s="1"/>
  <c r="P28" i="2"/>
  <c r="Q28" i="2" s="1"/>
  <c r="R28" i="2" s="1"/>
  <c r="R26" i="2"/>
  <c r="P24" i="2"/>
  <c r="Q24" i="2" s="1"/>
  <c r="R24" i="2" s="1"/>
  <c r="R22" i="2"/>
  <c r="Q20" i="2"/>
  <c r="R20" i="2" s="1"/>
  <c r="Q18" i="2"/>
  <c r="R18" i="2" s="1"/>
  <c r="Q16" i="2"/>
  <c r="R16" i="2" s="1"/>
  <c r="R44" i="2" l="1"/>
  <c r="S44" i="2"/>
  <c r="S26" i="2"/>
  <c r="M4" i="2" l="1"/>
  <c r="N4" i="2" s="1"/>
  <c r="M5" i="2"/>
  <c r="N5" i="2" s="1"/>
  <c r="P5" i="2" s="1"/>
  <c r="Q5" i="2" s="1"/>
  <c r="M6" i="2"/>
  <c r="N6" i="2" s="1"/>
  <c r="P6" i="2" s="1"/>
  <c r="Q6" i="2" s="1"/>
  <c r="M7" i="2"/>
  <c r="N7" i="2" s="1"/>
  <c r="M8" i="2"/>
  <c r="N8" i="2" s="1"/>
  <c r="P8" i="2" s="1"/>
  <c r="Q8" i="2" s="1"/>
  <c r="M9" i="2"/>
  <c r="N9" i="2" s="1"/>
  <c r="P9" i="2" s="1"/>
  <c r="Q9" i="2" s="1"/>
  <c r="M10" i="2"/>
  <c r="N10" i="2" s="1"/>
  <c r="P10" i="2" s="1"/>
  <c r="Q10" i="2" s="1"/>
  <c r="M11" i="2"/>
  <c r="N11" i="2" s="1"/>
  <c r="P11" i="2" s="1"/>
  <c r="Q11" i="2" s="1"/>
  <c r="M12" i="2"/>
  <c r="N12" i="2" s="1"/>
  <c r="P12" i="2" s="1"/>
  <c r="Q12" i="2" s="1"/>
  <c r="R12" i="2" s="1"/>
  <c r="M2" i="2"/>
  <c r="N2" i="2" s="1"/>
  <c r="R11" i="2" l="1"/>
  <c r="S11" i="2"/>
  <c r="P7" i="2"/>
  <c r="Q7" i="2" s="1"/>
  <c r="R7" i="2" s="1"/>
  <c r="P4" i="2"/>
  <c r="Q4" i="2" s="1"/>
  <c r="R4" i="2" s="1"/>
  <c r="R9" i="2"/>
  <c r="P2" i="2"/>
  <c r="Q2" i="2" s="1"/>
  <c r="R2" i="2" l="1"/>
  <c r="S2" i="2"/>
  <c r="I4" i="2"/>
  <c r="I5" i="2"/>
  <c r="I6" i="2"/>
  <c r="I7" i="2"/>
  <c r="I8" i="2"/>
  <c r="I9" i="2"/>
  <c r="I10" i="2"/>
  <c r="I11" i="2"/>
  <c r="I12" i="2"/>
  <c r="I2" i="2"/>
</calcChain>
</file>

<file path=xl/sharedStrings.xml><?xml version="1.0" encoding="utf-8"?>
<sst xmlns="http://schemas.openxmlformats.org/spreadsheetml/2006/main" count="194" uniqueCount="60">
  <si>
    <t>V</t>
  </si>
  <si>
    <t>G</t>
  </si>
  <si>
    <t>Q</t>
  </si>
  <si>
    <t>P</t>
  </si>
  <si>
    <t>Spese e oneri %</t>
  </si>
  <si>
    <t>Spese e oneri €
(S)</t>
  </si>
  <si>
    <t>Lotto</t>
  </si>
  <si>
    <t>Lotto 1</t>
  </si>
  <si>
    <t>Lotto 2</t>
  </si>
  <si>
    <t>Gara</t>
  </si>
  <si>
    <t>S.01</t>
  </si>
  <si>
    <t>S.03</t>
  </si>
  <si>
    <t>Corrispettivo netto
(CP)</t>
  </si>
  <si>
    <t>CP + S</t>
  </si>
  <si>
    <t>Lug 21-Lug 25</t>
  </si>
  <si>
    <t>ID opere</t>
  </si>
  <si>
    <t>TOT. LOTTO</t>
  </si>
  <si>
    <t>TOT. GARA</t>
  </si>
  <si>
    <t>Corrispondenza L. 143/49</t>
  </si>
  <si>
    <t>Tratta</t>
  </si>
  <si>
    <t>DT6-A: Ponte sul fiume Liri;Ponte sul fiume Melfa;Sottopasso S.P. Ceprano - Falvaterra;Sottovia Km 634-734;Viadotto Varo dei Lupi</t>
  </si>
  <si>
    <t>Prestazione collaudo</t>
  </si>
  <si>
    <t>Qdl.03</t>
  </si>
  <si>
    <t>CAPUA-CASERTA NORD</t>
  </si>
  <si>
    <t>ALL.A14/A25-ORTONA</t>
  </si>
  <si>
    <t>PORTO S.ELPIDIO-PEDASO</t>
  </si>
  <si>
    <t>PEDASO-S.BENEDETTO</t>
  </si>
  <si>
    <t>MEINA - BAVENO</t>
  </si>
  <si>
    <t>DT2-A: Ponte sul torrente Parma;Sottovia sc. di Poasco;Sottovia S.P. Mantovana;Viadotto Guardamiglio;Viadotto San Donato Nord</t>
  </si>
  <si>
    <t>NODO A1/A21 PC KM 55-KM 58</t>
  </si>
  <si>
    <t>Importo lavori tot. Lotto</t>
  </si>
  <si>
    <t>Importo tratta</t>
  </si>
  <si>
    <t>Collaudo per tratta</t>
  </si>
  <si>
    <t>RACC. A1 TG.LE EST-MELEGNANO</t>
  </si>
  <si>
    <t>SV.ORIGGIO OVEST-SVINCOLO DI BU</t>
  </si>
  <si>
    <t>CASTELL.TICINO-ALL.A26/A8 DIR</t>
  </si>
  <si>
    <t>SV.STROPPIANA-BORGOMANERO</t>
  </si>
  <si>
    <t>PONTE OGLIO-BRESCIA OVEST (*)</t>
  </si>
  <si>
    <t>Lotto 3</t>
  </si>
  <si>
    <t>DT3_A::Sottovia via della Salute,Viadotto via Emilio Lepido,A01 Ponte sul fiume Reno,A14 Tang: BO MURO km 13+980,A13 PONTE sul fiume RENO</t>
  </si>
  <si>
    <t>ALL.A1/A14 N.-CASTEL S.PIETRO</t>
  </si>
  <si>
    <t>CC TR2/TR3-MODENA</t>
  </si>
  <si>
    <t>ALL.A13 PS S-SV.PD</t>
  </si>
  <si>
    <t>MODENA N.-ALL. A1/A14 NORD</t>
  </si>
  <si>
    <t>FERRARA N-MONSELICE (*)</t>
  </si>
  <si>
    <t>CASTEL S.PIETRO-FORLI (*)</t>
  </si>
  <si>
    <t>DT9-A::Viadotto Somplago,Viadotto Meschio,Viadotto Restello</t>
  </si>
  <si>
    <t>DT9-A_B::Viadotto Fadalto</t>
  </si>
  <si>
    <t>Lotto 4</t>
  </si>
  <si>
    <t>DT4-A::Ponte sul Borro Caprenne,Ponte fiume Arno Firenze,Viadotto Campolungo,Viadotto Case di S. Stefano</t>
  </si>
  <si>
    <t>ORTE-PONZANO R.</t>
  </si>
  <si>
    <t>PONZANO R.-ALL.A1/RAC.RM N.</t>
  </si>
  <si>
    <t>DT5-A:Ponte sul fiume Tevere "Loc. S. Maria"</t>
  </si>
  <si>
    <t>ALL.A1/RM N-ALL.A1/RA</t>
  </si>
  <si>
    <t>ANAGNI- CC TR5/TR6</t>
  </si>
  <si>
    <r>
      <t xml:space="preserve">Gara a Procedura Aperta Ex Art. 60 D.LGS 50/2016
</t>
    </r>
    <r>
      <rPr>
        <sz val="9"/>
        <color theme="1"/>
        <rFont val="Calibri"/>
        <family val="2"/>
        <scheme val="minor"/>
      </rPr>
      <t>Servizio di collaudo statico delle opere strutturali relative agli interventi di manutenzione straordinaria e riqualificazione delle barriere di sicurezza e acustiche integrate di sicurezza, previsti nell'ambito dei piani di interventi evolutivi della rete autostradale nelle competenze territoriali delle Direzione di Tronco DT6 (Cassino) e DT7 (Pescara).</t>
    </r>
  </si>
  <si>
    <t xml:space="preserve">Partenza </t>
  </si>
  <si>
    <r>
      <t xml:space="preserve">Gara a Procedura Aperta Ex Art. 60 D.LGS 50/2016
</t>
    </r>
    <r>
      <rPr>
        <sz val="9"/>
        <color theme="1"/>
        <rFont val="Calibri"/>
        <family val="2"/>
        <scheme val="minor"/>
      </rPr>
      <t>Servizio di collaudo statico delle opere strutturali relative agli interventi di manutenzione straordinaria e riqualificazione delle barriere di sicurezza e acustiche integrate di sicurezza, previsti nell'ambito dei piani di interventi evolutivi della rete autostradale nelle competenze territoriali delle Direzione di Tronco DT1 (Genova) e DT2 (Milano).</t>
    </r>
  </si>
  <si>
    <r>
      <t xml:space="preserve">Gara a Procedura Aperta Ex Art. 60 D.LGS 50/2016
</t>
    </r>
    <r>
      <rPr>
        <sz val="9"/>
        <color theme="1"/>
        <rFont val="Calibri"/>
        <family val="2"/>
        <scheme val="minor"/>
      </rPr>
      <t>Servizio di collaudo statico delle opere strutturali relative agli interventi di manutenzione straordinaria e riqualificazione delle barriere di sicurezza e acustiche integrate di sicurezza, previsti nell'ambito dei piani di interventi evolutivi della rete autostradale nelle competenze territoriali delle Direzione di Tronco DT3 (Bologna) e DT9 (Udine).</t>
    </r>
  </si>
  <si>
    <t xml:space="preserve">Gara a Procedura Aperta Ex Art. 60 D.LGS 50/2016
Servizio di collaudo statico delle opere strutturali relative agli interventi di manutenzione straordinaria e riqualificazione delle barriere di sicurezza e acustiche integrate di sicurezza, previsti nell'ambito dei piani di interventi evolutivi della rete autostradale nelle competenze territoriali delle Direzione di TroncoDT4 (Firenze), DT5 (Fiano Romano)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</si>
</sst>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€&quot;\ * #,##0.00_-;\-&quot;€&quot;\ * #,##0.00_-;_-&quot;€&quot;\ * &quot;-&quot;??_-;_-@_-"/>
    <numFmt numFmtId="164" formatCode="_-* #,##0.00\ &quot;€&quot;_-;\-* #,##0.00\ &quot;€&quot;_-;_-* &quot;-&quot;??\ &quot;€&quot;_-;_-@_-"/>
    <numFmt numFmtId="165" formatCode="0.0000%"/>
    <numFmt numFmtId="166" formatCode="0.000%"/>
    <numFmt numFmtId="167" formatCode="0.000"/>
    <numFmt numFmtId="168" formatCode="#,##0.00\ &quot;€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1"/>
      <color rgb="FF000000"/>
      <name val="Calibri"/>
      <family val="2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</cellStyleXfs>
  <cellXfs count="89">
    <xf numFmtId="0" fontId="0" fillId="0" borderId="0" xfId="0"/>
    <xf numFmtId="164" fontId="0" fillId="0" borderId="1" xfId="1" applyFont="1" applyBorder="1"/>
    <xf numFmtId="2" fontId="0" fillId="0" borderId="1" xfId="0" applyNumberFormat="1" applyBorder="1"/>
    <xf numFmtId="164" fontId="0" fillId="0" borderId="1" xfId="1" applyFont="1" applyFill="1" applyBorder="1"/>
    <xf numFmtId="0" fontId="0" fillId="0" borderId="1" xfId="0" applyBorder="1"/>
    <xf numFmtId="0" fontId="0" fillId="0" borderId="1" xfId="0" applyBorder="1" applyAlignment="1"/>
    <xf numFmtId="164" fontId="0" fillId="0" borderId="1" xfId="1" applyFont="1" applyBorder="1" applyAlignment="1"/>
    <xf numFmtId="2" fontId="0" fillId="0" borderId="1" xfId="0" applyNumberFormat="1" applyBorder="1" applyAlignment="1"/>
    <xf numFmtId="167" fontId="0" fillId="0" borderId="1" xfId="0" applyNumberFormat="1" applyBorder="1" applyAlignment="1"/>
    <xf numFmtId="164" fontId="0" fillId="0" borderId="1" xfId="1" applyFont="1" applyFill="1" applyBorder="1" applyAlignment="1"/>
    <xf numFmtId="166" fontId="0" fillId="0" borderId="1" xfId="2" applyNumberFormat="1" applyFont="1" applyFill="1" applyBorder="1" applyAlignment="1"/>
    <xf numFmtId="0" fontId="2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164" fontId="0" fillId="0" borderId="1" xfId="1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164" fontId="2" fillId="2" borderId="1" xfId="1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166" fontId="0" fillId="0" borderId="1" xfId="2" applyNumberFormat="1" applyFont="1" applyBorder="1"/>
    <xf numFmtId="166" fontId="2" fillId="2" borderId="1" xfId="2" applyNumberFormat="1" applyFont="1" applyFill="1" applyBorder="1" applyAlignment="1">
      <alignment horizontal="center" vertical="center" wrapText="1"/>
    </xf>
    <xf numFmtId="9" fontId="2" fillId="2" borderId="1" xfId="2" applyFont="1" applyFill="1" applyBorder="1" applyAlignment="1">
      <alignment horizontal="center" vertical="center" wrapText="1"/>
    </xf>
    <xf numFmtId="9" fontId="0" fillId="0" borderId="1" xfId="2" applyFont="1" applyBorder="1"/>
    <xf numFmtId="165" fontId="0" fillId="0" borderId="1" xfId="2" applyNumberFormat="1" applyFont="1" applyBorder="1" applyAlignment="1"/>
    <xf numFmtId="164" fontId="0" fillId="0" borderId="2" xfId="1" applyFont="1" applyBorder="1" applyAlignment="1"/>
    <xf numFmtId="164" fontId="0" fillId="0" borderId="3" xfId="1" applyFont="1" applyBorder="1" applyAlignment="1"/>
    <xf numFmtId="164" fontId="0" fillId="0" borderId="4" xfId="1" applyFont="1" applyBorder="1" applyAlignment="1"/>
    <xf numFmtId="17" fontId="0" fillId="0" borderId="1" xfId="0" applyNumberFormat="1" applyFont="1" applyBorder="1" applyAlignment="1">
      <alignment vertical="center"/>
    </xf>
    <xf numFmtId="17" fontId="0" fillId="0" borderId="1" xfId="0" applyNumberFormat="1" applyFont="1" applyBorder="1"/>
    <xf numFmtId="164" fontId="0" fillId="0" borderId="1" xfId="1" applyFont="1" applyFill="1" applyBorder="1" applyAlignment="1">
      <alignment horizontal="left" vertical="center"/>
    </xf>
    <xf numFmtId="0" fontId="0" fillId="0" borderId="1" xfId="0" applyFont="1" applyBorder="1"/>
    <xf numFmtId="0" fontId="0" fillId="0" borderId="1" xfId="0" applyFont="1" applyFill="1" applyBorder="1" applyAlignment="1">
      <alignment horizontal="left" vertical="center"/>
    </xf>
    <xf numFmtId="164" fontId="0" fillId="0" borderId="1" xfId="0" applyNumberFormat="1" applyFont="1" applyBorder="1" applyAlignment="1">
      <alignment vertical="center"/>
    </xf>
    <xf numFmtId="164" fontId="0" fillId="0" borderId="1" xfId="0" applyNumberFormat="1" applyFont="1" applyFill="1" applyBorder="1" applyAlignment="1">
      <alignment horizontal="left" vertical="center"/>
    </xf>
    <xf numFmtId="0" fontId="0" fillId="0" borderId="4" xfId="0" applyBorder="1" applyAlignment="1">
      <alignment vertical="center"/>
    </xf>
    <xf numFmtId="164" fontId="0" fillId="0" borderId="4" xfId="1" applyFont="1" applyFill="1" applyBorder="1" applyAlignment="1"/>
    <xf numFmtId="0" fontId="0" fillId="0" borderId="4" xfId="0" applyFont="1" applyFill="1" applyBorder="1" applyAlignment="1">
      <alignment horizontal="left" vertical="center"/>
    </xf>
    <xf numFmtId="164" fontId="0" fillId="0" borderId="4" xfId="1" applyFont="1" applyFill="1" applyBorder="1" applyAlignment="1">
      <alignment horizontal="left" vertical="center"/>
    </xf>
    <xf numFmtId="164" fontId="0" fillId="0" borderId="4" xfId="0" applyNumberFormat="1" applyFont="1" applyFill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164" fontId="0" fillId="0" borderId="4" xfId="1" applyFont="1" applyBorder="1"/>
    <xf numFmtId="2" fontId="0" fillId="0" borderId="4" xfId="0" applyNumberFormat="1" applyBorder="1"/>
    <xf numFmtId="167" fontId="0" fillId="0" borderId="4" xfId="0" applyNumberFormat="1" applyBorder="1" applyAlignment="1"/>
    <xf numFmtId="165" fontId="0" fillId="0" borderId="4" xfId="2" applyNumberFormat="1" applyFont="1" applyBorder="1" applyAlignment="1"/>
    <xf numFmtId="166" fontId="0" fillId="0" borderId="4" xfId="2" applyNumberFormat="1" applyFont="1" applyFill="1" applyBorder="1" applyAlignment="1"/>
    <xf numFmtId="17" fontId="0" fillId="0" borderId="5" xfId="0" applyNumberFormat="1" applyFont="1" applyBorder="1"/>
    <xf numFmtId="164" fontId="0" fillId="0" borderId="5" xfId="1" applyFont="1" applyBorder="1"/>
    <xf numFmtId="164" fontId="0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3" fillId="0" borderId="5" xfId="0" applyFont="1" applyBorder="1" applyAlignment="1">
      <alignment horizontal="center"/>
    </xf>
    <xf numFmtId="2" fontId="0" fillId="0" borderId="5" xfId="0" applyNumberFormat="1" applyBorder="1"/>
    <xf numFmtId="167" fontId="0" fillId="0" borderId="5" xfId="0" applyNumberFormat="1" applyBorder="1" applyAlignment="1"/>
    <xf numFmtId="165" fontId="0" fillId="0" borderId="5" xfId="2" applyNumberFormat="1" applyFont="1" applyBorder="1" applyAlignment="1"/>
    <xf numFmtId="164" fontId="0" fillId="0" borderId="5" xfId="1" applyFont="1" applyFill="1" applyBorder="1" applyAlignment="1"/>
    <xf numFmtId="166" fontId="0" fillId="0" borderId="5" xfId="2" applyNumberFormat="1" applyFont="1" applyFill="1" applyBorder="1" applyAlignment="1"/>
    <xf numFmtId="164" fontId="0" fillId="0" borderId="5" xfId="1" applyFont="1" applyBorder="1" applyAlignment="1"/>
    <xf numFmtId="164" fontId="0" fillId="0" borderId="6" xfId="1" applyFont="1" applyBorder="1" applyAlignment="1"/>
    <xf numFmtId="164" fontId="0" fillId="0" borderId="4" xfId="1" applyFont="1" applyFill="1" applyBorder="1"/>
    <xf numFmtId="0" fontId="0" fillId="0" borderId="4" xfId="0" applyBorder="1"/>
    <xf numFmtId="0" fontId="0" fillId="0" borderId="5" xfId="0" applyFont="1" applyFill="1" applyBorder="1" applyAlignment="1">
      <alignment horizontal="left" vertical="center"/>
    </xf>
    <xf numFmtId="164" fontId="0" fillId="0" borderId="5" xfId="1" applyFont="1" applyFill="1" applyBorder="1" applyAlignment="1">
      <alignment horizontal="left" vertical="center"/>
    </xf>
    <xf numFmtId="164" fontId="0" fillId="0" borderId="5" xfId="0" applyNumberFormat="1" applyFont="1" applyFill="1" applyBorder="1" applyAlignment="1">
      <alignment horizontal="left" vertical="center"/>
    </xf>
    <xf numFmtId="164" fontId="0" fillId="0" borderId="5" xfId="1" applyFont="1" applyFill="1" applyBorder="1"/>
    <xf numFmtId="0" fontId="0" fillId="0" borderId="5" xfId="0" applyBorder="1"/>
    <xf numFmtId="164" fontId="0" fillId="0" borderId="1" xfId="0" applyNumberFormat="1" applyBorder="1"/>
    <xf numFmtId="168" fontId="0" fillId="0" borderId="1" xfId="0" applyNumberFormat="1" applyBorder="1"/>
    <xf numFmtId="44" fontId="0" fillId="0" borderId="1" xfId="0" applyNumberFormat="1" applyBorder="1"/>
    <xf numFmtId="164" fontId="2" fillId="0" borderId="3" xfId="0" applyNumberFormat="1" applyFont="1" applyBorder="1" applyAlignment="1">
      <alignment horizontal="center" vertical="center"/>
    </xf>
    <xf numFmtId="164" fontId="2" fillId="0" borderId="6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" fontId="0" fillId="0" borderId="2" xfId="0" applyNumberFormat="1" applyBorder="1" applyAlignment="1">
      <alignment horizontal="center" vertical="center"/>
    </xf>
    <xf numFmtId="17" fontId="0" fillId="0" borderId="3" xfId="0" applyNumberFormat="1" applyBorder="1" applyAlignment="1">
      <alignment horizontal="center" vertical="center"/>
    </xf>
    <xf numFmtId="17" fontId="0" fillId="0" borderId="6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3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17" fontId="0" fillId="0" borderId="4" xfId="0" applyNumberFormat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4">
    <cellStyle name="Normale" xfId="0" builtinId="0"/>
    <cellStyle name="Normale 2" xfId="3" xr:uid="{00000000-0005-0000-0000-000001000000}"/>
    <cellStyle name="Percentuale" xfId="2" builtinId="5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006112627\Desktop\CASI\CASO%20Gare%20DL%20e%20Piano%20di%20committenza\Calcolo%20importi%20DL\Tab%20x%20calcolo%20importi%20DM%2017.06.20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tesi"/>
      <sheetName val="Tavola Z-1"/>
      <sheetName val="Z-2 Preliminare"/>
      <sheetName val="Z-2 Definitiva"/>
      <sheetName val="Z-2 Esecutiva"/>
      <sheetName val="Z-2 DL"/>
      <sheetName val="Z-2 Verifiche e Collaudi"/>
      <sheetName val="Tavola Z-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C1">
            <v>0</v>
          </cell>
          <cell r="D1" t="str">
            <v>L. 143/49
Classi e
categorie</v>
          </cell>
        </row>
        <row r="2">
          <cell r="C2" t="str">
            <v>E.01</v>
          </cell>
          <cell r="D2" t="str">
            <v>I/a  I/b</v>
          </cell>
        </row>
        <row r="3">
          <cell r="C3" t="str">
            <v>E.02</v>
          </cell>
          <cell r="D3" t="str">
            <v>I/c</v>
          </cell>
        </row>
        <row r="4">
          <cell r="C4" t="str">
            <v>E.03</v>
          </cell>
          <cell r="D4" t="str">
            <v>I/c</v>
          </cell>
        </row>
        <row r="5">
          <cell r="C5" t="str">
            <v>E.04</v>
          </cell>
          <cell r="D5" t="str">
            <v>I/d</v>
          </cell>
        </row>
        <row r="6">
          <cell r="C6" t="str">
            <v>E.05</v>
          </cell>
          <cell r="D6" t="str">
            <v>I/a  I/b</v>
          </cell>
        </row>
        <row r="7">
          <cell r="C7" t="str">
            <v>E.06</v>
          </cell>
          <cell r="D7" t="str">
            <v>I/c</v>
          </cell>
        </row>
        <row r="8">
          <cell r="C8" t="str">
            <v>E.07</v>
          </cell>
          <cell r="D8" t="str">
            <v>I/d</v>
          </cell>
        </row>
        <row r="9">
          <cell r="C9" t="str">
            <v>E.08</v>
          </cell>
          <cell r="D9" t="str">
            <v>I/c</v>
          </cell>
        </row>
        <row r="10">
          <cell r="C10" t="str">
            <v>E.09</v>
          </cell>
          <cell r="D10" t="str">
            <v>I/d</v>
          </cell>
        </row>
        <row r="11">
          <cell r="C11" t="str">
            <v>E.10</v>
          </cell>
          <cell r="D11" t="str">
            <v>I/d</v>
          </cell>
        </row>
        <row r="12">
          <cell r="C12" t="str">
            <v>E.11</v>
          </cell>
          <cell r="D12" t="str">
            <v>I/c</v>
          </cell>
        </row>
        <row r="13">
          <cell r="C13" t="str">
            <v>E.12</v>
          </cell>
          <cell r="D13" t="str">
            <v>I/d</v>
          </cell>
        </row>
        <row r="14">
          <cell r="C14" t="str">
            <v>E.13</v>
          </cell>
          <cell r="D14" t="str">
            <v>I/d</v>
          </cell>
        </row>
        <row r="15">
          <cell r="C15" t="str">
            <v>E.14</v>
          </cell>
          <cell r="D15" t="str">
            <v>I/a  I/b</v>
          </cell>
        </row>
        <row r="16">
          <cell r="C16" t="str">
            <v>E.15</v>
          </cell>
          <cell r="D16" t="str">
            <v>I/c</v>
          </cell>
        </row>
        <row r="17">
          <cell r="C17" t="str">
            <v>E.16</v>
          </cell>
          <cell r="D17" t="str">
            <v>I/d</v>
          </cell>
        </row>
        <row r="18">
          <cell r="C18" t="str">
            <v>E.17</v>
          </cell>
          <cell r="D18" t="str">
            <v>I/a  I/b</v>
          </cell>
        </row>
        <row r="19">
          <cell r="C19" t="str">
            <v>E.18</v>
          </cell>
          <cell r="D19" t="str">
            <v>I/c</v>
          </cell>
        </row>
        <row r="20">
          <cell r="C20" t="str">
            <v>E.19</v>
          </cell>
          <cell r="D20" t="str">
            <v>I/d</v>
          </cell>
        </row>
        <row r="21">
          <cell r="C21" t="str">
            <v>E.20</v>
          </cell>
          <cell r="D21" t="str">
            <v>I/c</v>
          </cell>
        </row>
        <row r="22">
          <cell r="C22" t="str">
            <v>E.21</v>
          </cell>
          <cell r="D22" t="str">
            <v>I/d</v>
          </cell>
        </row>
        <row r="23">
          <cell r="C23" t="str">
            <v>E.22</v>
          </cell>
          <cell r="D23" t="str">
            <v>I/e</v>
          </cell>
        </row>
        <row r="24">
          <cell r="C24" t="str">
            <v>S.01</v>
          </cell>
          <cell r="D24" t="str">
            <v>I/f</v>
          </cell>
        </row>
        <row r="25">
          <cell r="C25" t="str">
            <v>S.02</v>
          </cell>
          <cell r="D25" t="str">
            <v>IX/a</v>
          </cell>
        </row>
        <row r="26">
          <cell r="C26" t="str">
            <v>S.03</v>
          </cell>
          <cell r="D26" t="str">
            <v>I/g</v>
          </cell>
        </row>
        <row r="27">
          <cell r="C27" t="str">
            <v>S.04</v>
          </cell>
          <cell r="D27" t="str">
            <v>IX/b</v>
          </cell>
        </row>
        <row r="28">
          <cell r="C28" t="str">
            <v>S.05</v>
          </cell>
          <cell r="D28" t="str">
            <v>IX/b IX/c</v>
          </cell>
        </row>
        <row r="29">
          <cell r="C29" t="str">
            <v>S.06</v>
          </cell>
          <cell r="D29" t="str">
            <v>I/g  IX/c</v>
          </cell>
        </row>
        <row r="30">
          <cell r="C30" t="str">
            <v>IA.01</v>
          </cell>
          <cell r="D30" t="str">
            <v>III/a</v>
          </cell>
        </row>
        <row r="31">
          <cell r="C31" t="str">
            <v>IA.02</v>
          </cell>
          <cell r="D31" t="str">
            <v>III/b</v>
          </cell>
        </row>
        <row r="32">
          <cell r="C32" t="str">
            <v>IA.03</v>
          </cell>
          <cell r="D32" t="str">
            <v>III/c</v>
          </cell>
        </row>
        <row r="33">
          <cell r="C33" t="str">
            <v>IA.04</v>
          </cell>
          <cell r="D33" t="str">
            <v>III/c</v>
          </cell>
        </row>
        <row r="34">
          <cell r="C34" t="str">
            <v>IB.04</v>
          </cell>
          <cell r="D34" t="str">
            <v>II/a</v>
          </cell>
        </row>
        <row r="35">
          <cell r="C35" t="str">
            <v>IB.05</v>
          </cell>
          <cell r="D35" t="str">
            <v>II/b</v>
          </cell>
        </row>
        <row r="36">
          <cell r="C36" t="str">
            <v>IB.06</v>
          </cell>
          <cell r="D36" t="str">
            <v>II/b</v>
          </cell>
        </row>
        <row r="37">
          <cell r="C37" t="str">
            <v>IB.07</v>
          </cell>
          <cell r="D37" t="str">
            <v>II/c</v>
          </cell>
        </row>
        <row r="38">
          <cell r="C38" t="str">
            <v>IB.08</v>
          </cell>
          <cell r="D38" t="str">
            <v>IV/c</v>
          </cell>
        </row>
        <row r="39">
          <cell r="C39" t="str">
            <v>IB.09</v>
          </cell>
          <cell r="D39" t="str">
            <v>IV/b</v>
          </cell>
        </row>
        <row r="40">
          <cell r="C40" t="str">
            <v>IB.10</v>
          </cell>
          <cell r="D40" t="str">
            <v>IV/a</v>
          </cell>
        </row>
        <row r="41">
          <cell r="C41" t="str">
            <v>IB.11</v>
          </cell>
          <cell r="D41">
            <v>0</v>
          </cell>
        </row>
        <row r="42">
          <cell r="C42" t="str">
            <v>IB.12</v>
          </cell>
          <cell r="D42">
            <v>0</v>
          </cell>
        </row>
        <row r="43">
          <cell r="C43" t="str">
            <v>V.01</v>
          </cell>
          <cell r="D43" t="str">
            <v>VI/a</v>
          </cell>
        </row>
        <row r="44">
          <cell r="C44" t="str">
            <v>V.02</v>
          </cell>
          <cell r="D44" t="str">
            <v>VI/a</v>
          </cell>
        </row>
        <row r="45">
          <cell r="C45" t="str">
            <v>V.03</v>
          </cell>
          <cell r="D45" t="str">
            <v>VI/b</v>
          </cell>
        </row>
        <row r="46">
          <cell r="C46" t="str">
            <v>D.01</v>
          </cell>
          <cell r="D46" t="str">
            <v>VII/c</v>
          </cell>
        </row>
        <row r="47">
          <cell r="C47" t="str">
            <v>D.02</v>
          </cell>
          <cell r="D47" t="str">
            <v>VII/a</v>
          </cell>
        </row>
        <row r="48">
          <cell r="C48" t="str">
            <v>D.03</v>
          </cell>
          <cell r="D48" t="str">
            <v>VII/b</v>
          </cell>
        </row>
        <row r="49">
          <cell r="C49" t="str">
            <v>D.04</v>
          </cell>
          <cell r="D49" t="str">
            <v>VIII</v>
          </cell>
        </row>
        <row r="50">
          <cell r="C50" t="str">
            <v>D.05</v>
          </cell>
          <cell r="D50">
            <v>0</v>
          </cell>
        </row>
        <row r="51">
          <cell r="C51" t="str">
            <v>T.01</v>
          </cell>
          <cell r="D51">
            <v>0</v>
          </cell>
        </row>
        <row r="52">
          <cell r="C52" t="str">
            <v>T.02</v>
          </cell>
          <cell r="D52">
            <v>0</v>
          </cell>
        </row>
        <row r="53">
          <cell r="C53" t="str">
            <v>T.03</v>
          </cell>
          <cell r="D53">
            <v>0</v>
          </cell>
        </row>
        <row r="54">
          <cell r="C54" t="str">
            <v>P.01</v>
          </cell>
          <cell r="D54">
            <v>0</v>
          </cell>
        </row>
        <row r="55">
          <cell r="C55" t="str">
            <v>P.02</v>
          </cell>
          <cell r="D55">
            <v>0</v>
          </cell>
        </row>
        <row r="56">
          <cell r="C56" t="str">
            <v>P.03</v>
          </cell>
          <cell r="D56">
            <v>0</v>
          </cell>
        </row>
        <row r="57">
          <cell r="C57" t="str">
            <v>P.04</v>
          </cell>
          <cell r="D57">
            <v>0</v>
          </cell>
        </row>
        <row r="58">
          <cell r="C58" t="str">
            <v>P.05</v>
          </cell>
          <cell r="D58">
            <v>0</v>
          </cell>
        </row>
        <row r="59">
          <cell r="C59" t="str">
            <v>P.06</v>
          </cell>
          <cell r="D59">
            <v>0</v>
          </cell>
        </row>
        <row r="60">
          <cell r="C60" t="str">
            <v>U.01</v>
          </cell>
          <cell r="D60">
            <v>0</v>
          </cell>
        </row>
        <row r="61">
          <cell r="C61" t="str">
            <v>U.02</v>
          </cell>
          <cell r="D61">
            <v>0</v>
          </cell>
        </row>
        <row r="62">
          <cell r="C62" t="str">
            <v>U.03</v>
          </cell>
          <cell r="D62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M55"/>
  <sheetViews>
    <sheetView tabSelected="1" workbookViewId="0">
      <pane ySplit="1" topLeftCell="A14" activePane="bottomLeft" state="frozen"/>
      <selection pane="bottomLeft" activeCell="A44" sqref="A44:A55"/>
    </sheetView>
  </sheetViews>
  <sheetFormatPr defaultColWidth="8.7109375" defaultRowHeight="15" x14ac:dyDescent="0.25"/>
  <cols>
    <col min="1" max="1" width="39.85546875" style="4" customWidth="1"/>
    <col min="2" max="2" width="13.85546875" style="4" bestFit="1" customWidth="1"/>
    <col min="3" max="3" width="14" style="4" customWidth="1"/>
    <col min="4" max="4" width="24.85546875" style="29" customWidth="1"/>
    <col min="5" max="5" width="18.28515625" style="1" customWidth="1"/>
    <col min="6" max="6" width="21.42578125" style="29" customWidth="1"/>
    <col min="7" max="7" width="14.42578125" style="5" customWidth="1"/>
    <col min="8" max="9" width="14" style="15" customWidth="1"/>
    <col min="10" max="10" width="17.42578125" style="1" customWidth="1"/>
    <col min="11" max="11" width="10.28515625" style="4" customWidth="1"/>
    <col min="12" max="12" width="5.28515625" style="4" customWidth="1"/>
    <col min="13" max="13" width="13.42578125" style="21" customWidth="1"/>
    <col min="14" max="14" width="13.85546875" style="1" customWidth="1"/>
    <col min="15" max="15" width="9.7109375" style="18" customWidth="1"/>
    <col min="16" max="16" width="13" style="1" customWidth="1"/>
    <col min="17" max="18" width="14.140625" style="4" customWidth="1"/>
    <col min="19" max="20" width="15.140625" style="4" customWidth="1"/>
    <col min="21" max="21" width="0" style="4" hidden="1" customWidth="1"/>
    <col min="22" max="22" width="8.7109375" style="4"/>
    <col min="23" max="23" width="13.140625" style="4" bestFit="1" customWidth="1"/>
    <col min="24" max="24" width="8.7109375" style="4" customWidth="1"/>
    <col min="25" max="25" width="19.42578125" style="4" bestFit="1" customWidth="1"/>
    <col min="26" max="26" width="8.7109375" style="4" customWidth="1"/>
    <col min="27" max="16384" width="8.7109375" style="4"/>
  </cols>
  <sheetData>
    <row r="1" spans="1:39" s="12" customFormat="1" ht="45" x14ac:dyDescent="0.25">
      <c r="A1" s="11" t="s">
        <v>9</v>
      </c>
      <c r="B1" s="11" t="s">
        <v>56</v>
      </c>
      <c r="C1" s="11" t="s">
        <v>6</v>
      </c>
      <c r="D1" s="11" t="s">
        <v>19</v>
      </c>
      <c r="E1" s="16" t="s">
        <v>31</v>
      </c>
      <c r="F1" s="11" t="s">
        <v>30</v>
      </c>
      <c r="G1" s="11" t="s">
        <v>21</v>
      </c>
      <c r="H1" s="11" t="s">
        <v>15</v>
      </c>
      <c r="I1" s="11" t="s">
        <v>18</v>
      </c>
      <c r="J1" s="16" t="s">
        <v>0</v>
      </c>
      <c r="K1" s="11" t="s">
        <v>1</v>
      </c>
      <c r="L1" s="11" t="s">
        <v>2</v>
      </c>
      <c r="M1" s="20" t="s">
        <v>3</v>
      </c>
      <c r="N1" s="16" t="s">
        <v>12</v>
      </c>
      <c r="O1" s="19" t="s">
        <v>4</v>
      </c>
      <c r="P1" s="16" t="s">
        <v>5</v>
      </c>
      <c r="Q1" s="11" t="s">
        <v>13</v>
      </c>
      <c r="R1" s="11" t="s">
        <v>32</v>
      </c>
      <c r="S1" s="17" t="s">
        <v>16</v>
      </c>
      <c r="T1" s="17" t="s">
        <v>17</v>
      </c>
    </row>
    <row r="2" spans="1:39" s="5" customFormat="1" ht="14.45" customHeight="1" x14ac:dyDescent="0.25">
      <c r="A2" s="78" t="s">
        <v>55</v>
      </c>
      <c r="B2" s="74" t="s">
        <v>14</v>
      </c>
      <c r="C2" s="77" t="s">
        <v>7</v>
      </c>
      <c r="D2" s="26" t="s">
        <v>20</v>
      </c>
      <c r="E2" s="14">
        <v>5667697.0853408389</v>
      </c>
      <c r="F2" s="31">
        <v>36459465.870775402</v>
      </c>
      <c r="G2" s="13" t="s">
        <v>22</v>
      </c>
      <c r="H2" s="15" t="s">
        <v>10</v>
      </c>
      <c r="I2" s="15" t="str">
        <f>VLOOKUP(H2,'[1]Tavola Z-1 (2)'!$C:$D,2,0)</f>
        <v>I/f</v>
      </c>
      <c r="J2" s="6">
        <v>2718000</v>
      </c>
      <c r="K2" s="7">
        <v>0.7</v>
      </c>
      <c r="L2" s="8">
        <v>0.22</v>
      </c>
      <c r="M2" s="22">
        <f>0.03+10/(J2)^0.4</f>
        <v>5.6687028476339996E-2</v>
      </c>
      <c r="N2" s="9">
        <f>+J2*K2*L2*M2</f>
        <v>23727.60288339858</v>
      </c>
      <c r="O2" s="10">
        <v>0.23926249999999999</v>
      </c>
      <c r="P2" s="9">
        <f t="shared" ref="P2:P33" si="0">+N2*O2</f>
        <v>5677.1255848891524</v>
      </c>
      <c r="Q2" s="6">
        <f>+N2+P2</f>
        <v>29404.728468287733</v>
      </c>
      <c r="R2" s="23">
        <f>+Q2+Q3</f>
        <v>72006.778283297317</v>
      </c>
      <c r="S2" s="71">
        <f>SUM(Q2:Q10)</f>
        <v>431016.70372351614</v>
      </c>
      <c r="T2" s="68">
        <f>+S2+S11+S26+S44</f>
        <v>2472553.1031686929</v>
      </c>
      <c r="U2" s="5">
        <v>0.23926249999999999</v>
      </c>
    </row>
    <row r="3" spans="1:39" s="5" customFormat="1" ht="14.45" customHeight="1" x14ac:dyDescent="0.25">
      <c r="A3" s="79"/>
      <c r="B3" s="75"/>
      <c r="C3" s="72"/>
      <c r="D3" s="26" t="s">
        <v>20</v>
      </c>
      <c r="E3" s="14">
        <v>5667697.0853408389</v>
      </c>
      <c r="F3" s="31">
        <v>36459465.870775402</v>
      </c>
      <c r="G3" s="13" t="s">
        <v>22</v>
      </c>
      <c r="H3" s="15" t="s">
        <v>11</v>
      </c>
      <c r="I3" s="15" t="str">
        <f>VLOOKUP(H3,'[1]Tavola Z-1 (2)'!$C:$D,2,0)</f>
        <v>I/g</v>
      </c>
      <c r="J3" s="6">
        <v>2949697.0853408389</v>
      </c>
      <c r="K3" s="2">
        <v>0.95</v>
      </c>
      <c r="L3" s="8">
        <v>0.22</v>
      </c>
      <c r="M3" s="22">
        <f>0.03+10/(J3)^0.4</f>
        <v>5.5827896201830804E-2</v>
      </c>
      <c r="N3" s="9">
        <f>+J3*K3*L3*M3</f>
        <v>34417.154985815505</v>
      </c>
      <c r="O3" s="10">
        <v>0.23781439321661976</v>
      </c>
      <c r="P3" s="9">
        <f t="shared" si="0"/>
        <v>8184.8948291940742</v>
      </c>
      <c r="Q3" s="6">
        <f>+N3+P3</f>
        <v>42602.049815009581</v>
      </c>
      <c r="R3" s="24"/>
      <c r="S3" s="66"/>
      <c r="T3" s="69"/>
    </row>
    <row r="4" spans="1:39" x14ac:dyDescent="0.25">
      <c r="A4" s="79"/>
      <c r="B4" s="75"/>
      <c r="C4" s="72"/>
      <c r="D4" s="26" t="s">
        <v>23</v>
      </c>
      <c r="E4" s="14">
        <v>4531238.3246672712</v>
      </c>
      <c r="F4" s="31">
        <v>36459465.870775402</v>
      </c>
      <c r="G4" s="13" t="s">
        <v>22</v>
      </c>
      <c r="H4" s="15" t="s">
        <v>10</v>
      </c>
      <c r="I4" s="15" t="str">
        <f>VLOOKUP(H4,'[1]Tavola Z-1 (2)'!$C:$D,2,0)</f>
        <v>I/f</v>
      </c>
      <c r="J4" s="14">
        <v>2173000</v>
      </c>
      <c r="K4" s="2">
        <v>0.7</v>
      </c>
      <c r="L4" s="8">
        <v>0.22</v>
      </c>
      <c r="M4" s="22">
        <f t="shared" ref="M4:M15" si="1">0.03+10/(J4)^0.4</f>
        <v>5.9186102911044841E-2</v>
      </c>
      <c r="N4" s="9">
        <f t="shared" ref="N4:N15" si="2">+J4*K4*L4*M4</f>
        <v>19806.155850357867</v>
      </c>
      <c r="O4" s="10">
        <v>0.24266874999999999</v>
      </c>
      <c r="P4" s="9">
        <f t="shared" si="0"/>
        <v>4806.3350825115303</v>
      </c>
      <c r="Q4" s="6">
        <f t="shared" ref="Q4:Q15" si="3">+N4+P4</f>
        <v>24612.490932869398</v>
      </c>
      <c r="R4" s="24">
        <f>+Q4+Q5</f>
        <v>60253.872029850165</v>
      </c>
      <c r="S4" s="66"/>
      <c r="T4" s="69"/>
      <c r="U4" s="1">
        <v>0.24266874999999999</v>
      </c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spans="1:39" x14ac:dyDescent="0.25">
      <c r="A5" s="79"/>
      <c r="B5" s="75"/>
      <c r="C5" s="72"/>
      <c r="D5" s="26" t="s">
        <v>23</v>
      </c>
      <c r="E5" s="14">
        <v>4531238.3246672712</v>
      </c>
      <c r="F5" s="31">
        <v>36459465.870775402</v>
      </c>
      <c r="G5" s="13" t="s">
        <v>22</v>
      </c>
      <c r="H5" s="15" t="s">
        <v>11</v>
      </c>
      <c r="I5" s="15" t="str">
        <f>VLOOKUP(H5,'[1]Tavola Z-1 (2)'!$C:$D,2,0)</f>
        <v>I/g</v>
      </c>
      <c r="J5" s="14">
        <v>2358238.3246672708</v>
      </c>
      <c r="K5" s="2">
        <v>0.95</v>
      </c>
      <c r="L5" s="8">
        <v>0.22</v>
      </c>
      <c r="M5" s="22">
        <f t="shared" si="1"/>
        <v>5.8246518236031067E-2</v>
      </c>
      <c r="N5" s="9">
        <f t="shared" si="2"/>
        <v>28708.066860771665</v>
      </c>
      <c r="O5" s="10">
        <v>0.24151101047082957</v>
      </c>
      <c r="P5" s="9">
        <f t="shared" si="0"/>
        <v>6933.3142362091012</v>
      </c>
      <c r="Q5" s="6">
        <f t="shared" si="3"/>
        <v>35641.381096980767</v>
      </c>
      <c r="R5" s="24"/>
      <c r="S5" s="66"/>
      <c r="T5" s="69"/>
      <c r="U5" s="4">
        <v>0.24151101047082957</v>
      </c>
    </row>
    <row r="6" spans="1:39" x14ac:dyDescent="0.25">
      <c r="A6" s="79"/>
      <c r="B6" s="75"/>
      <c r="C6" s="72"/>
      <c r="D6" s="26" t="s">
        <v>24</v>
      </c>
      <c r="E6" s="14">
        <v>2301885.6391079105</v>
      </c>
      <c r="F6" s="31">
        <v>36459465.870775402</v>
      </c>
      <c r="G6" s="13" t="s">
        <v>22</v>
      </c>
      <c r="H6" s="15" t="s">
        <v>11</v>
      </c>
      <c r="I6" s="15" t="str">
        <f>VLOOKUP(H6,'[1]Tavola Z-1 (2)'!$C:$D,2,0)</f>
        <v>I/g</v>
      </c>
      <c r="J6" s="14">
        <v>2301885.6391079105</v>
      </c>
      <c r="K6" s="2">
        <v>0.95</v>
      </c>
      <c r="L6" s="8">
        <v>0.22</v>
      </c>
      <c r="M6" s="22">
        <f t="shared" si="1"/>
        <v>5.8521115187720935E-2</v>
      </c>
      <c r="N6" s="9">
        <f t="shared" si="2"/>
        <v>28154.163158755677</v>
      </c>
      <c r="O6" s="10">
        <v>0.24186320384908061</v>
      </c>
      <c r="P6" s="9">
        <f t="shared" si="0"/>
        <v>6809.4561032663996</v>
      </c>
      <c r="Q6" s="6">
        <f t="shared" si="3"/>
        <v>34963.619262022075</v>
      </c>
      <c r="R6" s="24">
        <v>34963.619262022075</v>
      </c>
      <c r="S6" s="66"/>
      <c r="T6" s="69"/>
      <c r="W6" s="63"/>
      <c r="Y6" s="65"/>
    </row>
    <row r="7" spans="1:39" ht="14.45" customHeight="1" x14ac:dyDescent="0.25">
      <c r="A7" s="79"/>
      <c r="B7" s="75"/>
      <c r="C7" s="72"/>
      <c r="D7" s="27" t="s">
        <v>25</v>
      </c>
      <c r="E7" s="1">
        <v>8508377.7838230878</v>
      </c>
      <c r="F7" s="31">
        <v>36459465.870775402</v>
      </c>
      <c r="G7" s="13" t="s">
        <v>22</v>
      </c>
      <c r="H7" s="15" t="s">
        <v>10</v>
      </c>
      <c r="I7" s="15" t="str">
        <f>VLOOKUP(H7,'[1]Tavola Z-1 (2)'!$C:$D,2,0)</f>
        <v>I/f</v>
      </c>
      <c r="J7" s="1">
        <v>3615000</v>
      </c>
      <c r="K7" s="2">
        <v>0.7</v>
      </c>
      <c r="L7" s="8">
        <v>0.22</v>
      </c>
      <c r="M7" s="22">
        <f t="shared" si="1"/>
        <v>5.3809851093854458E-2</v>
      </c>
      <c r="N7" s="9">
        <f t="shared" si="2"/>
        <v>29956.482202459716</v>
      </c>
      <c r="O7" s="10">
        <v>0.23365625000000001</v>
      </c>
      <c r="P7" s="9">
        <f t="shared" si="0"/>
        <v>6999.5192946184779</v>
      </c>
      <c r="Q7" s="6">
        <f t="shared" si="3"/>
        <v>36956.001497078192</v>
      </c>
      <c r="R7" s="24">
        <f>+Q7+Q8</f>
        <v>101002.61999853169</v>
      </c>
      <c r="S7" s="66"/>
      <c r="T7" s="69"/>
      <c r="U7" s="4">
        <v>0.23365625000000001</v>
      </c>
    </row>
    <row r="8" spans="1:39" x14ac:dyDescent="0.25">
      <c r="A8" s="79"/>
      <c r="B8" s="75"/>
      <c r="C8" s="72"/>
      <c r="D8" s="27" t="s">
        <v>25</v>
      </c>
      <c r="E8" s="1">
        <v>8508377.7838230878</v>
      </c>
      <c r="F8" s="31">
        <v>36459465.870775402</v>
      </c>
      <c r="G8" s="13" t="s">
        <v>22</v>
      </c>
      <c r="H8" s="15" t="s">
        <v>11</v>
      </c>
      <c r="I8" s="15" t="str">
        <f>VLOOKUP(H8,'[1]Tavola Z-1 (2)'!$C:$D,2,0)</f>
        <v>I/g</v>
      </c>
      <c r="J8" s="1">
        <v>4893377.7838230887</v>
      </c>
      <c r="K8" s="2">
        <v>0.95</v>
      </c>
      <c r="L8" s="8">
        <v>0.22</v>
      </c>
      <c r="M8" s="22">
        <f t="shared" si="1"/>
        <v>5.1093881485597216E-2</v>
      </c>
      <c r="N8" s="9">
        <f t="shared" si="2"/>
        <v>52254.527891140453</v>
      </c>
      <c r="O8" s="10">
        <v>0.22566638885110568</v>
      </c>
      <c r="P8" s="9">
        <f t="shared" si="0"/>
        <v>11792.090610313049</v>
      </c>
      <c r="Q8" s="6">
        <f t="shared" si="3"/>
        <v>64046.6185014535</v>
      </c>
      <c r="R8" s="24"/>
      <c r="S8" s="66"/>
      <c r="T8" s="69"/>
      <c r="U8" s="4">
        <v>0.22566638885110568</v>
      </c>
    </row>
    <row r="9" spans="1:39" x14ac:dyDescent="0.25">
      <c r="A9" s="79"/>
      <c r="B9" s="75"/>
      <c r="C9" s="72"/>
      <c r="D9" s="27" t="s">
        <v>26</v>
      </c>
      <c r="E9" s="1">
        <v>15450267.037836289</v>
      </c>
      <c r="F9" s="31">
        <v>36459465.870775402</v>
      </c>
      <c r="G9" s="13" t="s">
        <v>22</v>
      </c>
      <c r="H9" s="15" t="s">
        <v>10</v>
      </c>
      <c r="I9" s="15" t="str">
        <f>VLOOKUP(H9,'[1]Tavola Z-1 (2)'!$C:$D,2,0)</f>
        <v>I/f</v>
      </c>
      <c r="J9" s="1">
        <v>7048000</v>
      </c>
      <c r="K9" s="2">
        <v>0.7</v>
      </c>
      <c r="L9" s="8">
        <v>0.22</v>
      </c>
      <c r="M9" s="22">
        <f t="shared" si="1"/>
        <v>4.822945319290383E-2</v>
      </c>
      <c r="N9" s="9">
        <f t="shared" si="2"/>
        <v>52347.862659952276</v>
      </c>
      <c r="O9" s="10">
        <v>0.2122</v>
      </c>
      <c r="P9" s="9">
        <f t="shared" si="0"/>
        <v>11108.216456441873</v>
      </c>
      <c r="Q9" s="6">
        <f t="shared" si="3"/>
        <v>63456.079116394147</v>
      </c>
      <c r="R9" s="24">
        <f>+Q9+Q10</f>
        <v>162789.81414981489</v>
      </c>
      <c r="S9" s="66"/>
      <c r="T9" s="69"/>
      <c r="U9" s="4">
        <v>0.2122</v>
      </c>
    </row>
    <row r="10" spans="1:39" ht="15.75" thickBot="1" x14ac:dyDescent="0.3">
      <c r="A10" s="80"/>
      <c r="B10" s="76"/>
      <c r="C10" s="73"/>
      <c r="D10" s="44" t="s">
        <v>26</v>
      </c>
      <c r="E10" s="45">
        <v>15450267.037836289</v>
      </c>
      <c r="F10" s="46">
        <v>36459465.870775402</v>
      </c>
      <c r="G10" s="47" t="s">
        <v>22</v>
      </c>
      <c r="H10" s="48" t="s">
        <v>11</v>
      </c>
      <c r="I10" s="48" t="str">
        <f>VLOOKUP(H10,'[1]Tavola Z-1 (2)'!$C:$D,2,0)</f>
        <v>I/g</v>
      </c>
      <c r="J10" s="45">
        <v>8402267.037836289</v>
      </c>
      <c r="K10" s="49">
        <v>0.95</v>
      </c>
      <c r="L10" s="50">
        <v>0.22</v>
      </c>
      <c r="M10" s="51">
        <f t="shared" si="1"/>
        <v>4.6991879047526955E-2</v>
      </c>
      <c r="N10" s="52">
        <f t="shared" si="2"/>
        <v>82521.208120708325</v>
      </c>
      <c r="O10" s="53">
        <v>0.20373583101352319</v>
      </c>
      <c r="P10" s="52">
        <f t="shared" si="0"/>
        <v>16812.526912712408</v>
      </c>
      <c r="Q10" s="54">
        <f t="shared" si="3"/>
        <v>99333.735033420729</v>
      </c>
      <c r="R10" s="55"/>
      <c r="S10" s="67"/>
      <c r="T10" s="69"/>
      <c r="U10" s="4">
        <v>0.20373583101352319</v>
      </c>
    </row>
    <row r="11" spans="1:39" x14ac:dyDescent="0.25">
      <c r="A11" s="79" t="s">
        <v>57</v>
      </c>
      <c r="B11" s="75" t="s">
        <v>14</v>
      </c>
      <c r="C11" s="81" t="s">
        <v>8</v>
      </c>
      <c r="D11" s="35" t="s">
        <v>27</v>
      </c>
      <c r="E11" s="36">
        <v>4245500</v>
      </c>
      <c r="F11" s="37">
        <v>70331043.424046159</v>
      </c>
      <c r="G11" s="33" t="s">
        <v>22</v>
      </c>
      <c r="H11" s="38" t="s">
        <v>10</v>
      </c>
      <c r="I11" s="38" t="str">
        <f>VLOOKUP(H11,'[1]Tavola Z-1 (2)'!$C:$D,2,0)</f>
        <v>I/f</v>
      </c>
      <c r="J11" s="39">
        <v>4245500</v>
      </c>
      <c r="K11" s="40">
        <v>0.7</v>
      </c>
      <c r="L11" s="41">
        <v>0.22</v>
      </c>
      <c r="M11" s="42">
        <f t="shared" si="1"/>
        <v>5.2326901783547888E-2</v>
      </c>
      <c r="N11" s="34">
        <f t="shared" si="2"/>
        <v>34211.694674396094</v>
      </c>
      <c r="O11" s="43">
        <v>0.22971562500000001</v>
      </c>
      <c r="P11" s="34">
        <f t="shared" si="0"/>
        <v>7858.9608244380706</v>
      </c>
      <c r="Q11" s="25">
        <f t="shared" si="3"/>
        <v>42070.655498834167</v>
      </c>
      <c r="R11" s="24">
        <f>+Q11</f>
        <v>42070.655498834167</v>
      </c>
      <c r="S11" s="66">
        <f>SUM(Q11:Q25)</f>
        <v>804125.48412356491</v>
      </c>
      <c r="T11" s="69"/>
      <c r="U11" s="4">
        <v>0.22971562500000001</v>
      </c>
    </row>
    <row r="12" spans="1:39" x14ac:dyDescent="0.25">
      <c r="A12" s="86"/>
      <c r="B12" s="75"/>
      <c r="C12" s="81"/>
      <c r="D12" s="30" t="s">
        <v>28</v>
      </c>
      <c r="E12" s="28">
        <v>14236358.629980104</v>
      </c>
      <c r="F12" s="32">
        <v>70331043.424046159</v>
      </c>
      <c r="G12" s="13" t="s">
        <v>22</v>
      </c>
      <c r="H12" s="15" t="s">
        <v>10</v>
      </c>
      <c r="I12" s="15" t="str">
        <f>VLOOKUP(H12,'[1]Tavola Z-1 (2)'!$C:$D,2,0)</f>
        <v>I/f</v>
      </c>
      <c r="J12" s="3">
        <v>2343000</v>
      </c>
      <c r="K12" s="2">
        <v>0.7</v>
      </c>
      <c r="L12" s="8">
        <v>0.22</v>
      </c>
      <c r="M12" s="22">
        <f t="shared" si="1"/>
        <v>5.8319858857852527E-2</v>
      </c>
      <c r="N12" s="9">
        <f t="shared" si="2"/>
        <v>21043.088112808065</v>
      </c>
      <c r="O12" s="10">
        <v>0.24160624999999999</v>
      </c>
      <c r="P12" s="9">
        <f t="shared" si="0"/>
        <v>5084.1416073551336</v>
      </c>
      <c r="Q12" s="6">
        <f t="shared" si="3"/>
        <v>26127.229720163199</v>
      </c>
      <c r="R12" s="24">
        <f>+Q12+Q13</f>
        <v>157706.94794698892</v>
      </c>
      <c r="S12" s="66"/>
      <c r="T12" s="69"/>
      <c r="U12" s="4">
        <v>0.24160624999999999</v>
      </c>
    </row>
    <row r="13" spans="1:39" x14ac:dyDescent="0.25">
      <c r="A13" s="86"/>
      <c r="B13" s="75"/>
      <c r="C13" s="81"/>
      <c r="D13" s="30" t="s">
        <v>28</v>
      </c>
      <c r="E13" s="28">
        <v>14236358.629980104</v>
      </c>
      <c r="F13" s="32">
        <v>70331043.424046159</v>
      </c>
      <c r="G13" s="13" t="s">
        <v>22</v>
      </c>
      <c r="H13" s="15" t="s">
        <v>11</v>
      </c>
      <c r="I13" s="15" t="str">
        <f>VLOOKUP(H13,'[1]Tavola Z-1 (2)'!$C:$D,2,0)</f>
        <v>I/g</v>
      </c>
      <c r="J13" s="3">
        <v>11893358.629980104</v>
      </c>
      <c r="K13" s="2">
        <v>0.95</v>
      </c>
      <c r="L13" s="8">
        <v>0.22</v>
      </c>
      <c r="M13" s="22">
        <f t="shared" ref="M13" si="4">0.03+10/(J13)^0.4</f>
        <v>4.4786936031553627E-2</v>
      </c>
      <c r="N13" s="9">
        <f t="shared" ref="N13" si="5">+J13*K13*L13*M13</f>
        <v>111327.42226170024</v>
      </c>
      <c r="O13" s="10">
        <v>0.18191650856262437</v>
      </c>
      <c r="P13" s="9">
        <f t="shared" si="0"/>
        <v>20252.29596512549</v>
      </c>
      <c r="Q13" s="6">
        <f t="shared" ref="Q13" si="6">+N13+P13</f>
        <v>131579.71822682573</v>
      </c>
      <c r="R13" s="24"/>
      <c r="S13" s="66"/>
      <c r="T13" s="69"/>
      <c r="U13" s="4">
        <v>0.18191650856262437</v>
      </c>
    </row>
    <row r="14" spans="1:39" ht="14.45" customHeight="1" x14ac:dyDescent="0.25">
      <c r="A14" s="86"/>
      <c r="B14" s="75"/>
      <c r="C14" s="81"/>
      <c r="D14" s="30" t="s">
        <v>29</v>
      </c>
      <c r="E14" s="28">
        <v>1352990.1906197406</v>
      </c>
      <c r="F14" s="32">
        <v>70331043.424046159</v>
      </c>
      <c r="G14" s="13" t="s">
        <v>22</v>
      </c>
      <c r="H14" s="15" t="s">
        <v>10</v>
      </c>
      <c r="I14" s="15" t="str">
        <f>VLOOKUP(H14,'[1]Tavola Z-1 (2)'!$C:$D,2,0)</f>
        <v>I/f</v>
      </c>
      <c r="J14" s="3">
        <v>113000</v>
      </c>
      <c r="K14" s="2">
        <v>0.7</v>
      </c>
      <c r="L14" s="8">
        <v>0.22</v>
      </c>
      <c r="M14" s="22">
        <f t="shared" si="1"/>
        <v>0.12522886816888684</v>
      </c>
      <c r="N14" s="9">
        <f t="shared" si="2"/>
        <v>2179.2327638749689</v>
      </c>
      <c r="O14" s="10">
        <v>0.25</v>
      </c>
      <c r="P14" s="9">
        <f t="shared" si="0"/>
        <v>544.80819096874222</v>
      </c>
      <c r="Q14" s="6">
        <f t="shared" si="3"/>
        <v>2724.040954843711</v>
      </c>
      <c r="R14" s="24">
        <f>+Q14+Q15</f>
        <v>24249.940452398747</v>
      </c>
      <c r="S14" s="66"/>
      <c r="T14" s="69"/>
      <c r="U14" s="4">
        <v>0.25</v>
      </c>
    </row>
    <row r="15" spans="1:39" x14ac:dyDescent="0.25">
      <c r="A15" s="86"/>
      <c r="B15" s="75"/>
      <c r="C15" s="81"/>
      <c r="D15" s="30" t="s">
        <v>29</v>
      </c>
      <c r="E15" s="28">
        <v>1352990.1906197406</v>
      </c>
      <c r="F15" s="32">
        <v>70331043.424046159</v>
      </c>
      <c r="G15" s="13" t="s">
        <v>22</v>
      </c>
      <c r="H15" s="15" t="s">
        <v>11</v>
      </c>
      <c r="I15" s="15" t="str">
        <f>VLOOKUP(H15,'[1]Tavola Z-1 (2)'!$C:$D,2,0)</f>
        <v>I/g</v>
      </c>
      <c r="J15" s="3">
        <v>1239990.1906197406</v>
      </c>
      <c r="K15" s="2">
        <v>0.95</v>
      </c>
      <c r="L15" s="8">
        <v>0.22</v>
      </c>
      <c r="M15" s="22">
        <f t="shared" si="1"/>
        <v>6.6528572452489068E-2</v>
      </c>
      <c r="N15" s="9">
        <f t="shared" si="2"/>
        <v>17241.408442537417</v>
      </c>
      <c r="O15" s="10">
        <v>0.24850006130862662</v>
      </c>
      <c r="P15" s="9">
        <f t="shared" si="0"/>
        <v>4284.491055017621</v>
      </c>
      <c r="Q15" s="6">
        <f t="shared" si="3"/>
        <v>21525.899497555038</v>
      </c>
      <c r="R15" s="24"/>
      <c r="S15" s="66"/>
      <c r="T15" s="69"/>
      <c r="U15" s="4">
        <v>0.24850006130862662</v>
      </c>
    </row>
    <row r="16" spans="1:39" ht="14.45" customHeight="1" x14ac:dyDescent="0.25">
      <c r="A16" s="86"/>
      <c r="B16" s="75"/>
      <c r="C16" s="81"/>
      <c r="D16" s="30" t="s">
        <v>33</v>
      </c>
      <c r="E16" s="28">
        <v>5537306.3166550528</v>
      </c>
      <c r="F16" s="32">
        <v>70331043.424046159</v>
      </c>
      <c r="G16" s="13" t="s">
        <v>22</v>
      </c>
      <c r="H16" s="15" t="s">
        <v>10</v>
      </c>
      <c r="I16" s="15" t="str">
        <f>VLOOKUP(H16,'[1]Tavola Z-1 (2)'!$C:$D,2,0)</f>
        <v>I/f</v>
      </c>
      <c r="J16" s="3">
        <v>730000</v>
      </c>
      <c r="K16" s="2">
        <v>0.7</v>
      </c>
      <c r="L16" s="8">
        <v>0.22</v>
      </c>
      <c r="M16" s="22">
        <f t="shared" ref="M16:M17" si="7">0.03+10/(J16)^0.4</f>
        <v>7.5151362054424964E-2</v>
      </c>
      <c r="N16" s="9">
        <f t="shared" ref="N16:N17" si="8">+J16*K16*L16*M16</f>
        <v>8448.5161221584531</v>
      </c>
      <c r="O16" s="10">
        <v>0.25</v>
      </c>
      <c r="P16" s="9">
        <f t="shared" si="0"/>
        <v>2112.1290305396133</v>
      </c>
      <c r="Q16" s="6">
        <f t="shared" ref="Q16:Q17" si="9">+N16+P16</f>
        <v>10560.645152698067</v>
      </c>
      <c r="R16" s="24">
        <f>+Q16+Q17</f>
        <v>73693.46546961648</v>
      </c>
      <c r="S16" s="66"/>
      <c r="T16" s="69"/>
      <c r="U16" s="4">
        <v>0.25</v>
      </c>
    </row>
    <row r="17" spans="1:25" x14ac:dyDescent="0.25">
      <c r="A17" s="86"/>
      <c r="B17" s="75"/>
      <c r="C17" s="81"/>
      <c r="D17" s="30" t="s">
        <v>33</v>
      </c>
      <c r="E17" s="28">
        <v>5537306.3166550528</v>
      </c>
      <c r="F17" s="32">
        <v>70331043.424046159</v>
      </c>
      <c r="G17" s="13" t="s">
        <v>22</v>
      </c>
      <c r="H17" s="15" t="s">
        <v>11</v>
      </c>
      <c r="I17" s="15" t="str">
        <f>VLOOKUP(H17,'[1]Tavola Z-1 (2)'!$C:$D,2,0)</f>
        <v>I/g</v>
      </c>
      <c r="J17" s="3">
        <v>4807306.3166550528</v>
      </c>
      <c r="K17" s="2">
        <v>0.95</v>
      </c>
      <c r="L17" s="8">
        <v>0.22</v>
      </c>
      <c r="M17" s="22">
        <f t="shared" si="7"/>
        <v>5.1244146207267138E-2</v>
      </c>
      <c r="N17" s="9">
        <f t="shared" si="8"/>
        <v>51486.378320542193</v>
      </c>
      <c r="O17" s="10">
        <v>0.22620433552090591</v>
      </c>
      <c r="P17" s="9">
        <f t="shared" si="0"/>
        <v>11646.441996376223</v>
      </c>
      <c r="Q17" s="6">
        <f t="shared" si="9"/>
        <v>63132.820316918413</v>
      </c>
      <c r="R17" s="24"/>
      <c r="S17" s="66"/>
      <c r="T17" s="69"/>
      <c r="U17" s="4">
        <v>0.22620433552090591</v>
      </c>
      <c r="W17" s="64"/>
      <c r="Y17" s="65"/>
    </row>
    <row r="18" spans="1:25" ht="14.45" customHeight="1" x14ac:dyDescent="0.25">
      <c r="A18" s="86"/>
      <c r="B18" s="75"/>
      <c r="C18" s="81"/>
      <c r="D18" s="30" t="s">
        <v>34</v>
      </c>
      <c r="E18" s="28">
        <v>16646579.233460389</v>
      </c>
      <c r="F18" s="32">
        <v>70331043.424046159</v>
      </c>
      <c r="G18" s="13" t="s">
        <v>22</v>
      </c>
      <c r="H18" s="15" t="s">
        <v>10</v>
      </c>
      <c r="I18" s="15" t="str">
        <f>VLOOKUP(H18,'[1]Tavola Z-1 (2)'!$C:$D,2,0)</f>
        <v>I/f</v>
      </c>
      <c r="J18" s="3">
        <v>2828500</v>
      </c>
      <c r="K18" s="2">
        <v>0.7</v>
      </c>
      <c r="L18" s="8">
        <v>0.22</v>
      </c>
      <c r="M18" s="22">
        <f t="shared" ref="M18:M19" si="10">0.03+10/(J18)^0.4</f>
        <v>5.6265007355885105E-2</v>
      </c>
      <c r="N18" s="9">
        <f t="shared" ref="N18:N19" si="11">+J18*K18*L18*M18</f>
        <v>24508.418289142635</v>
      </c>
      <c r="O18" s="10">
        <v>0.23857187499999999</v>
      </c>
      <c r="P18" s="9">
        <f t="shared" si="0"/>
        <v>5847.0193045250508</v>
      </c>
      <c r="Q18" s="6">
        <f t="shared" ref="Q18:Q19" si="12">+N18+P18</f>
        <v>30355.437593667688</v>
      </c>
      <c r="R18" s="24">
        <f>+Q18+Q19</f>
        <v>178763.60662740035</v>
      </c>
      <c r="S18" s="66"/>
      <c r="T18" s="69"/>
      <c r="U18" s="4">
        <v>0.23857187499999999</v>
      </c>
    </row>
    <row r="19" spans="1:25" x14ac:dyDescent="0.25">
      <c r="A19" s="86"/>
      <c r="B19" s="75"/>
      <c r="C19" s="81"/>
      <c r="D19" s="30" t="s">
        <v>34</v>
      </c>
      <c r="E19" s="28">
        <v>16646579.233460389</v>
      </c>
      <c r="F19" s="32">
        <v>70331043.424046159</v>
      </c>
      <c r="G19" s="13" t="s">
        <v>22</v>
      </c>
      <c r="H19" s="15" t="s">
        <v>11</v>
      </c>
      <c r="I19" s="15" t="str">
        <f>VLOOKUP(H19,'[1]Tavola Z-1 (2)'!$C:$D,2,0)</f>
        <v>I/g</v>
      </c>
      <c r="J19" s="3">
        <v>13818079.233460389</v>
      </c>
      <c r="K19" s="2">
        <v>0.95</v>
      </c>
      <c r="L19" s="8">
        <v>0.22</v>
      </c>
      <c r="M19" s="22">
        <f t="shared" si="10"/>
        <v>4.3925824848503464E-2</v>
      </c>
      <c r="N19" s="9">
        <f t="shared" si="11"/>
        <v>126856.84038371033</v>
      </c>
      <c r="O19" s="10">
        <v>0.16988700479087257</v>
      </c>
      <c r="P19" s="9">
        <f t="shared" si="0"/>
        <v>21551.328650022351</v>
      </c>
      <c r="Q19" s="6">
        <f t="shared" si="12"/>
        <v>148408.16903373267</v>
      </c>
      <c r="R19" s="24"/>
      <c r="S19" s="66"/>
      <c r="T19" s="69"/>
      <c r="U19" s="4">
        <v>0.16988700479087257</v>
      </c>
    </row>
    <row r="20" spans="1:25" ht="14.45" customHeight="1" x14ac:dyDescent="0.25">
      <c r="A20" s="86"/>
      <c r="B20" s="75"/>
      <c r="C20" s="81"/>
      <c r="D20" s="30" t="s">
        <v>35</v>
      </c>
      <c r="E20" s="28">
        <v>6552390.3960394161</v>
      </c>
      <c r="F20" s="32">
        <v>70331043.424046159</v>
      </c>
      <c r="G20" s="13" t="s">
        <v>22</v>
      </c>
      <c r="H20" s="15" t="s">
        <v>10</v>
      </c>
      <c r="I20" s="15" t="str">
        <f>VLOOKUP(H20,'[1]Tavola Z-1 (2)'!$C:$D,2,0)</f>
        <v>I/f</v>
      </c>
      <c r="J20" s="3">
        <v>902000</v>
      </c>
      <c r="K20" s="2">
        <v>0.7</v>
      </c>
      <c r="L20" s="8">
        <v>0.22</v>
      </c>
      <c r="M20" s="22">
        <f t="shared" ref="M20:M21" si="13">0.03+10/(J20)^0.4</f>
        <v>7.1487511422015856E-2</v>
      </c>
      <c r="N20" s="9">
        <f t="shared" ref="N20:N21" si="14">+J20*K20*L20*M20</f>
        <v>9930.1872366093794</v>
      </c>
      <c r="O20" s="10">
        <v>0.25</v>
      </c>
      <c r="P20" s="9">
        <f t="shared" si="0"/>
        <v>2482.5468091523448</v>
      </c>
      <c r="Q20" s="6">
        <f t="shared" ref="Q20:Q21" si="15">+N20+P20</f>
        <v>12412.734045761725</v>
      </c>
      <c r="R20" s="24">
        <f>+Q20+Q21</f>
        <v>84381.443753262603</v>
      </c>
      <c r="S20" s="66"/>
      <c r="T20" s="69"/>
      <c r="U20" s="4">
        <v>0.25</v>
      </c>
    </row>
    <row r="21" spans="1:25" x14ac:dyDescent="0.25">
      <c r="A21" s="86"/>
      <c r="B21" s="75"/>
      <c r="C21" s="81"/>
      <c r="D21" s="30" t="s">
        <v>35</v>
      </c>
      <c r="E21" s="28">
        <v>6552390.3960394161</v>
      </c>
      <c r="F21" s="32">
        <v>70331043.424046159</v>
      </c>
      <c r="G21" s="13" t="s">
        <v>22</v>
      </c>
      <c r="H21" s="15" t="s">
        <v>11</v>
      </c>
      <c r="I21" s="15" t="str">
        <f>VLOOKUP(H21,'[1]Tavola Z-1 (2)'!$C:$D,2,0)</f>
        <v>I/g</v>
      </c>
      <c r="J21" s="3">
        <v>5650390.3960394161</v>
      </c>
      <c r="K21" s="2">
        <v>0.95</v>
      </c>
      <c r="L21" s="8">
        <v>0.22</v>
      </c>
      <c r="M21" s="22">
        <f t="shared" si="13"/>
        <v>4.9914463823538591E-2</v>
      </c>
      <c r="N21" s="9">
        <f t="shared" si="14"/>
        <v>58945.567265503669</v>
      </c>
      <c r="O21" s="10">
        <v>0.22093506002475366</v>
      </c>
      <c r="P21" s="9">
        <f t="shared" si="0"/>
        <v>13023.142441997208</v>
      </c>
      <c r="Q21" s="6">
        <f t="shared" si="15"/>
        <v>71968.709707500879</v>
      </c>
      <c r="R21" s="24"/>
      <c r="S21" s="66"/>
      <c r="T21" s="69"/>
      <c r="U21" s="4">
        <v>0.22093506002475366</v>
      </c>
    </row>
    <row r="22" spans="1:25" ht="14.45" customHeight="1" x14ac:dyDescent="0.25">
      <c r="A22" s="86"/>
      <c r="B22" s="75"/>
      <c r="C22" s="81"/>
      <c r="D22" s="30" t="s">
        <v>36</v>
      </c>
      <c r="E22" s="28">
        <v>18341843.322432466</v>
      </c>
      <c r="F22" s="32">
        <v>70331043.424046159</v>
      </c>
      <c r="G22" s="13" t="s">
        <v>22</v>
      </c>
      <c r="H22" s="15" t="s">
        <v>10</v>
      </c>
      <c r="I22" s="15" t="str">
        <f>VLOOKUP(H22,'[1]Tavola Z-1 (2)'!$C:$D,2,0)</f>
        <v>I/f</v>
      </c>
      <c r="J22" s="3">
        <v>3177000</v>
      </c>
      <c r="K22" s="2">
        <v>0.7</v>
      </c>
      <c r="L22" s="8">
        <v>0.22</v>
      </c>
      <c r="M22" s="22">
        <f t="shared" ref="M22:M23" si="16">0.03+10/(J22)^0.4</f>
        <v>5.5072238713199259E-2</v>
      </c>
      <c r="N22" s="9">
        <f t="shared" ref="N22:N23" si="17">+J22*K22*L22*M22</f>
        <v>26944.533368342443</v>
      </c>
      <c r="O22" s="10">
        <v>0.23639375000000001</v>
      </c>
      <c r="P22" s="9">
        <f t="shared" si="0"/>
        <v>6369.5192849426021</v>
      </c>
      <c r="Q22" s="6">
        <f t="shared" ref="Q22:Q23" si="18">+N22+P22</f>
        <v>33314.052653285049</v>
      </c>
      <c r="R22" s="24">
        <f>+Q22+Q23</f>
        <v>193142.77529124619</v>
      </c>
      <c r="S22" s="66"/>
      <c r="T22" s="69"/>
      <c r="U22" s="4">
        <v>0.23639375000000001</v>
      </c>
    </row>
    <row r="23" spans="1:25" x14ac:dyDescent="0.25">
      <c r="A23" s="86"/>
      <c r="B23" s="75"/>
      <c r="C23" s="81"/>
      <c r="D23" s="30" t="s">
        <v>36</v>
      </c>
      <c r="E23" s="28">
        <v>18341843.322432466</v>
      </c>
      <c r="F23" s="32">
        <v>70331043.424046159</v>
      </c>
      <c r="G23" s="13" t="s">
        <v>22</v>
      </c>
      <c r="H23" s="15" t="s">
        <v>11</v>
      </c>
      <c r="I23" s="15" t="str">
        <f>VLOOKUP(H23,'[1]Tavola Z-1 (2)'!$C:$D,2,0)</f>
        <v>I/g</v>
      </c>
      <c r="J23" s="3">
        <v>15164843.322432466</v>
      </c>
      <c r="K23" s="2">
        <v>0.95</v>
      </c>
      <c r="L23" s="8">
        <v>0.22</v>
      </c>
      <c r="M23" s="22">
        <f t="shared" si="16"/>
        <v>4.3417290687244155E-2</v>
      </c>
      <c r="N23" s="9">
        <f t="shared" si="17"/>
        <v>137609.02984812181</v>
      </c>
      <c r="O23" s="10">
        <v>0.16146972923479708</v>
      </c>
      <c r="P23" s="9">
        <f t="shared" si="0"/>
        <v>22219.692789839337</v>
      </c>
      <c r="Q23" s="6">
        <f t="shared" si="18"/>
        <v>159828.72263796115</v>
      </c>
      <c r="R23" s="24"/>
      <c r="S23" s="66"/>
      <c r="T23" s="69"/>
      <c r="U23" s="4">
        <v>0.16146972923479708</v>
      </c>
    </row>
    <row r="24" spans="1:25" ht="14.45" customHeight="1" x14ac:dyDescent="0.25">
      <c r="A24" s="86"/>
      <c r="B24" s="75"/>
      <c r="C24" s="81"/>
      <c r="D24" s="30" t="s">
        <v>37</v>
      </c>
      <c r="E24" s="28">
        <v>3418075.3348589796</v>
      </c>
      <c r="F24" s="32">
        <v>70331043.424046159</v>
      </c>
      <c r="G24" s="13" t="s">
        <v>22</v>
      </c>
      <c r="H24" s="15" t="s">
        <v>10</v>
      </c>
      <c r="I24" s="15" t="str">
        <f>VLOOKUP(H24,'[1]Tavola Z-1 (2)'!$C:$D,2,0)</f>
        <v>I/f</v>
      </c>
      <c r="J24" s="3">
        <v>393000</v>
      </c>
      <c r="K24" s="2">
        <v>0.7</v>
      </c>
      <c r="L24" s="8">
        <v>0.22</v>
      </c>
      <c r="M24" s="22">
        <f t="shared" ref="M24:M25" si="19">0.03+10/(J24)^0.4</f>
        <v>8.7841957210604615E-2</v>
      </c>
      <c r="N24" s="9">
        <f t="shared" ref="N24:N25" si="20">+J24*K24*L24*M24</f>
        <v>5316.3709343002129</v>
      </c>
      <c r="O24" s="10">
        <v>0.25</v>
      </c>
      <c r="P24" s="9">
        <f t="shared" si="0"/>
        <v>1329.0927335750532</v>
      </c>
      <c r="Q24" s="6">
        <f t="shared" ref="Q24:Q25" si="21">+N24+P24</f>
        <v>6645.4636678752659</v>
      </c>
      <c r="R24" s="24">
        <f>+Q24+Q25</f>
        <v>50116.649083817378</v>
      </c>
      <c r="S24" s="66"/>
      <c r="T24" s="69"/>
      <c r="U24" s="4">
        <v>0.25</v>
      </c>
    </row>
    <row r="25" spans="1:25" s="62" customFormat="1" ht="15.75" thickBot="1" x14ac:dyDescent="0.3">
      <c r="A25" s="87"/>
      <c r="B25" s="76"/>
      <c r="C25" s="82"/>
      <c r="D25" s="58" t="s">
        <v>37</v>
      </c>
      <c r="E25" s="59">
        <v>3418075.3348589796</v>
      </c>
      <c r="F25" s="60">
        <v>70331043.424046159</v>
      </c>
      <c r="G25" s="47" t="s">
        <v>22</v>
      </c>
      <c r="H25" s="48" t="s">
        <v>11</v>
      </c>
      <c r="I25" s="48" t="str">
        <f>VLOOKUP(H25,'[1]Tavola Z-1 (2)'!$C:$D,2,0)</f>
        <v>I/g</v>
      </c>
      <c r="J25" s="61">
        <v>3025075.3348589796</v>
      </c>
      <c r="K25" s="49">
        <v>0.95</v>
      </c>
      <c r="L25" s="50">
        <v>0.22</v>
      </c>
      <c r="M25" s="51">
        <f t="shared" si="19"/>
        <v>5.556851599565539E-2</v>
      </c>
      <c r="N25" s="52">
        <f t="shared" si="20"/>
        <v>35132.679950833328</v>
      </c>
      <c r="O25" s="53">
        <v>0.23734327915713138</v>
      </c>
      <c r="P25" s="52">
        <f t="shared" si="0"/>
        <v>8338.5054651087867</v>
      </c>
      <c r="Q25" s="54">
        <f t="shared" si="21"/>
        <v>43471.185415942113</v>
      </c>
      <c r="R25" s="55"/>
      <c r="S25" s="67"/>
      <c r="T25" s="69"/>
      <c r="U25" s="62">
        <v>0.23734327915713138</v>
      </c>
    </row>
    <row r="26" spans="1:25" s="57" customFormat="1" ht="14.45" customHeight="1" x14ac:dyDescent="0.25">
      <c r="A26" s="79" t="s">
        <v>58</v>
      </c>
      <c r="B26" s="74" t="s">
        <v>14</v>
      </c>
      <c r="C26" s="83" t="s">
        <v>38</v>
      </c>
      <c r="D26" s="35" t="s">
        <v>39</v>
      </c>
      <c r="E26" s="36">
        <v>4585000</v>
      </c>
      <c r="F26" s="37">
        <v>60966000</v>
      </c>
      <c r="G26" s="33" t="s">
        <v>22</v>
      </c>
      <c r="H26" s="38" t="s">
        <v>10</v>
      </c>
      <c r="I26" s="38" t="str">
        <f>VLOOKUP(H26,'[1]Tavola Z-1 (2)'!$C:$D,2,0)</f>
        <v>I/f</v>
      </c>
      <c r="J26" s="56">
        <v>2585000</v>
      </c>
      <c r="K26" s="40">
        <v>0.7</v>
      </c>
      <c r="L26" s="41">
        <v>0.22</v>
      </c>
      <c r="M26" s="42">
        <f t="shared" ref="M26:M27" si="22">0.03+10/(J26)^0.4</f>
        <v>5.7228002451081297E-2</v>
      </c>
      <c r="N26" s="34">
        <f t="shared" ref="N26:N27" si="23">+J26*K26*L26*M26</f>
        <v>22781.895495750952</v>
      </c>
      <c r="O26" s="43">
        <v>0.24009374999999999</v>
      </c>
      <c r="P26" s="34">
        <f t="shared" si="0"/>
        <v>5469.7907216829553</v>
      </c>
      <c r="Q26" s="25">
        <f t="shared" ref="Q26:Q27" si="24">+N26+P26</f>
        <v>28251.686217433908</v>
      </c>
      <c r="R26" s="24">
        <f>+Q26+Q27</f>
        <v>59533.775468262022</v>
      </c>
      <c r="S26" s="71">
        <f>SUM(Q26:Q43)</f>
        <v>714737.31859047012</v>
      </c>
      <c r="T26" s="69"/>
      <c r="U26" s="57">
        <v>0.24009374999999999</v>
      </c>
    </row>
    <row r="27" spans="1:25" x14ac:dyDescent="0.25">
      <c r="A27" s="86"/>
      <c r="B27" s="75"/>
      <c r="C27" s="81"/>
      <c r="D27" s="30" t="s">
        <v>39</v>
      </c>
      <c r="E27" s="28">
        <v>4585000</v>
      </c>
      <c r="F27" s="32">
        <v>60966000</v>
      </c>
      <c r="G27" s="13" t="s">
        <v>22</v>
      </c>
      <c r="H27" s="15" t="s">
        <v>11</v>
      </c>
      <c r="I27" s="15" t="str">
        <f>VLOOKUP(H27,'[1]Tavola Z-1 (2)'!$C:$D,2,0)</f>
        <v>I/g</v>
      </c>
      <c r="J27" s="3">
        <v>2000000</v>
      </c>
      <c r="K27" s="2">
        <v>0.95</v>
      </c>
      <c r="L27" s="8">
        <v>0.22</v>
      </c>
      <c r="M27" s="22">
        <f t="shared" si="22"/>
        <v>6.0170881682725809E-2</v>
      </c>
      <c r="N27" s="9">
        <f t="shared" si="23"/>
        <v>25151.428543379388</v>
      </c>
      <c r="O27" s="10">
        <v>0.24374999999999999</v>
      </c>
      <c r="P27" s="9">
        <f t="shared" si="0"/>
        <v>6130.6607074487256</v>
      </c>
      <c r="Q27" s="6">
        <f t="shared" si="24"/>
        <v>31282.089250828114</v>
      </c>
      <c r="R27" s="24"/>
      <c r="S27" s="66"/>
      <c r="T27" s="69"/>
      <c r="U27" s="4">
        <v>0.24374999999999999</v>
      </c>
    </row>
    <row r="28" spans="1:25" ht="14.45" customHeight="1" x14ac:dyDescent="0.25">
      <c r="A28" s="86"/>
      <c r="B28" s="75"/>
      <c r="C28" s="81"/>
      <c r="D28" s="30" t="s">
        <v>40</v>
      </c>
      <c r="E28" s="28">
        <v>4587200.4224942625</v>
      </c>
      <c r="F28" s="32">
        <v>60966000</v>
      </c>
      <c r="G28" s="13" t="s">
        <v>22</v>
      </c>
      <c r="H28" s="15" t="s">
        <v>10</v>
      </c>
      <c r="I28" s="15" t="str">
        <f>VLOOKUP(H28,'[1]Tavola Z-1 (2)'!$C:$D,2,0)</f>
        <v>I/f</v>
      </c>
      <c r="J28" s="3">
        <v>1727000</v>
      </c>
      <c r="K28" s="2">
        <v>0.7</v>
      </c>
      <c r="L28" s="8">
        <v>0.22</v>
      </c>
      <c r="M28" s="22">
        <f t="shared" ref="M28:M29" si="25">0.03+10/(J28)^0.4</f>
        <v>6.1995070022197403E-2</v>
      </c>
      <c r="N28" s="9">
        <f t="shared" ref="N28:N29" si="26">+J28*K28*L28*M28</f>
        <v>16488.084832963577</v>
      </c>
      <c r="O28" s="10">
        <v>0.24545624999999999</v>
      </c>
      <c r="P28" s="9">
        <f t="shared" si="0"/>
        <v>4047.1034727811157</v>
      </c>
      <c r="Q28" s="6">
        <f t="shared" ref="Q28:Q29" si="27">+N28+P28</f>
        <v>20535.188305744694</v>
      </c>
      <c r="R28" s="24">
        <f>+Q28+Q29</f>
        <v>62100.414508943562</v>
      </c>
      <c r="S28" s="66"/>
      <c r="T28" s="69"/>
      <c r="U28" s="4">
        <v>0.24545624999999999</v>
      </c>
    </row>
    <row r="29" spans="1:25" x14ac:dyDescent="0.25">
      <c r="A29" s="86"/>
      <c r="B29" s="75"/>
      <c r="C29" s="81"/>
      <c r="D29" s="30" t="s">
        <v>40</v>
      </c>
      <c r="E29" s="28">
        <v>4587200.4224942625</v>
      </c>
      <c r="F29" s="32">
        <v>60966000</v>
      </c>
      <c r="G29" s="13" t="s">
        <v>22</v>
      </c>
      <c r="H29" s="15" t="s">
        <v>11</v>
      </c>
      <c r="I29" s="15" t="str">
        <f>VLOOKUP(H29,'[1]Tavola Z-1 (2)'!$C:$D,2,0)</f>
        <v>I/g</v>
      </c>
      <c r="J29" s="3">
        <v>2860200.4224942625</v>
      </c>
      <c r="K29" s="2">
        <v>0.95</v>
      </c>
      <c r="L29" s="8">
        <v>0.22</v>
      </c>
      <c r="M29" s="22">
        <f t="shared" si="25"/>
        <v>5.6148176838772587E-2</v>
      </c>
      <c r="N29" s="9">
        <f t="shared" si="26"/>
        <v>33564.363175356841</v>
      </c>
      <c r="O29" s="10">
        <v>0.23837374735941086</v>
      </c>
      <c r="P29" s="9">
        <f t="shared" si="0"/>
        <v>8000.8630278420251</v>
      </c>
      <c r="Q29" s="6">
        <f t="shared" si="27"/>
        <v>41565.226203198865</v>
      </c>
      <c r="R29" s="24"/>
      <c r="S29" s="66"/>
      <c r="T29" s="69"/>
      <c r="U29" s="4">
        <v>0.23837374735941086</v>
      </c>
    </row>
    <row r="30" spans="1:25" ht="14.45" customHeight="1" x14ac:dyDescent="0.25">
      <c r="A30" s="86"/>
      <c r="B30" s="75"/>
      <c r="C30" s="81"/>
      <c r="D30" s="30" t="s">
        <v>41</v>
      </c>
      <c r="E30" s="28">
        <v>3903684.729042084</v>
      </c>
      <c r="F30" s="32">
        <v>60966000</v>
      </c>
      <c r="G30" s="13" t="s">
        <v>22</v>
      </c>
      <c r="H30" s="15" t="s">
        <v>10</v>
      </c>
      <c r="I30" s="15" t="str">
        <f>VLOOKUP(H30,'[1]Tavola Z-1 (2)'!$C:$D,2,0)</f>
        <v>I/f</v>
      </c>
      <c r="J30" s="3">
        <v>1432500</v>
      </c>
      <c r="K30" s="2">
        <v>0.7</v>
      </c>
      <c r="L30" s="8">
        <v>0.22</v>
      </c>
      <c r="M30" s="22">
        <f t="shared" ref="M30:M31" si="28">0.03+10/(J30)^0.4</f>
        <v>6.4479594350436736E-2</v>
      </c>
      <c r="N30" s="9">
        <f t="shared" ref="N30:N31" si="29">+J30*K30*L30*M30</f>
        <v>14224.520911678095</v>
      </c>
      <c r="O30" s="10">
        <v>0.247296875</v>
      </c>
      <c r="P30" s="9">
        <f t="shared" si="0"/>
        <v>3517.6795698301439</v>
      </c>
      <c r="Q30" s="6">
        <f t="shared" ref="Q30:Q31" si="30">+N30+P30</f>
        <v>17742.20048150824</v>
      </c>
      <c r="R30" s="24">
        <f>+Q30+Q31</f>
        <v>54733.777884246076</v>
      </c>
      <c r="S30" s="66"/>
      <c r="T30" s="69"/>
      <c r="U30" s="4">
        <v>0.247296875</v>
      </c>
    </row>
    <row r="31" spans="1:25" x14ac:dyDescent="0.25">
      <c r="A31" s="86"/>
      <c r="B31" s="75"/>
      <c r="C31" s="81"/>
      <c r="D31" s="30" t="s">
        <v>41</v>
      </c>
      <c r="E31" s="28">
        <v>3903684.729042084</v>
      </c>
      <c r="F31" s="32">
        <v>60966000</v>
      </c>
      <c r="G31" s="13" t="s">
        <v>22</v>
      </c>
      <c r="H31" s="15" t="s">
        <v>11</v>
      </c>
      <c r="I31" s="15" t="str">
        <f>VLOOKUP(H31,'[1]Tavola Z-1 (2)'!$C:$D,2,0)</f>
        <v>I/g</v>
      </c>
      <c r="J31" s="3">
        <v>2471184.729042084</v>
      </c>
      <c r="K31" s="2">
        <v>0.95</v>
      </c>
      <c r="L31" s="8">
        <v>0.22</v>
      </c>
      <c r="M31" s="22">
        <f t="shared" si="28"/>
        <v>5.7722852569587146E-2</v>
      </c>
      <c r="N31" s="9">
        <f t="shared" si="29"/>
        <v>29812.560843422674</v>
      </c>
      <c r="O31" s="10">
        <v>0.24080509544348697</v>
      </c>
      <c r="P31" s="9">
        <f t="shared" si="0"/>
        <v>7179.0165593151596</v>
      </c>
      <c r="Q31" s="6">
        <f t="shared" si="30"/>
        <v>36991.577402737836</v>
      </c>
      <c r="R31" s="24"/>
      <c r="S31" s="66"/>
      <c r="T31" s="69"/>
      <c r="U31" s="4">
        <v>0.24080509544348697</v>
      </c>
    </row>
    <row r="32" spans="1:25" ht="14.45" customHeight="1" x14ac:dyDescent="0.25">
      <c r="A32" s="86"/>
      <c r="B32" s="75"/>
      <c r="C32" s="81"/>
      <c r="D32" s="30" t="s">
        <v>42</v>
      </c>
      <c r="E32" s="28">
        <v>403605.30934342137</v>
      </c>
      <c r="F32" s="32">
        <v>60966000</v>
      </c>
      <c r="G32" s="13" t="s">
        <v>22</v>
      </c>
      <c r="H32" s="15" t="s">
        <v>10</v>
      </c>
      <c r="I32" s="15" t="str">
        <f>VLOOKUP(H32,'[1]Tavola Z-1 (2)'!$C:$D,2,0)</f>
        <v>I/f</v>
      </c>
      <c r="J32" s="3">
        <v>87000</v>
      </c>
      <c r="K32" s="2">
        <v>0.7</v>
      </c>
      <c r="L32" s="8">
        <v>0.22</v>
      </c>
      <c r="M32" s="22">
        <f t="shared" ref="M32:M33" si="31">0.03+10/(J32)^0.4</f>
        <v>0.1357285555453274</v>
      </c>
      <c r="N32" s="9">
        <f t="shared" ref="N32:N33" si="32">+J32*K32*L32*M32</f>
        <v>1818.4911871962961</v>
      </c>
      <c r="O32" s="10">
        <v>0.25</v>
      </c>
      <c r="P32" s="9">
        <f t="shared" si="0"/>
        <v>454.62279679907402</v>
      </c>
      <c r="Q32" s="6">
        <f t="shared" ref="Q32:Q33" si="33">+N32+P32</f>
        <v>2273.1139839953703</v>
      </c>
      <c r="R32" s="24">
        <f>+Q32+Q33</f>
        <v>9970.8640030172937</v>
      </c>
      <c r="S32" s="66"/>
      <c r="T32" s="69"/>
      <c r="U32" s="4">
        <v>0.25</v>
      </c>
    </row>
    <row r="33" spans="1:25" x14ac:dyDescent="0.25">
      <c r="A33" s="86"/>
      <c r="B33" s="75"/>
      <c r="C33" s="81"/>
      <c r="D33" s="30" t="s">
        <v>42</v>
      </c>
      <c r="E33" s="28">
        <v>403605.30934342137</v>
      </c>
      <c r="F33" s="32">
        <v>60966000</v>
      </c>
      <c r="G33" s="13" t="s">
        <v>22</v>
      </c>
      <c r="H33" s="15" t="s">
        <v>11</v>
      </c>
      <c r="I33" s="15" t="str">
        <f>VLOOKUP(H33,'[1]Tavola Z-1 (2)'!$C:$D,2,0)</f>
        <v>I/g</v>
      </c>
      <c r="J33" s="3">
        <v>316605.30934342137</v>
      </c>
      <c r="K33" s="2">
        <v>0.95</v>
      </c>
      <c r="L33" s="8">
        <v>0.22</v>
      </c>
      <c r="M33" s="22">
        <f t="shared" si="31"/>
        <v>9.3065627687201516E-2</v>
      </c>
      <c r="N33" s="9">
        <f t="shared" si="32"/>
        <v>6158.2000152175378</v>
      </c>
      <c r="O33" s="10">
        <v>0.25</v>
      </c>
      <c r="P33" s="9">
        <f t="shared" si="0"/>
        <v>1539.5500038043845</v>
      </c>
      <c r="Q33" s="6">
        <f t="shared" si="33"/>
        <v>7697.7500190219225</v>
      </c>
      <c r="R33" s="24"/>
      <c r="S33" s="66"/>
      <c r="T33" s="69"/>
      <c r="U33" s="4">
        <v>0.25</v>
      </c>
    </row>
    <row r="34" spans="1:25" ht="14.45" customHeight="1" x14ac:dyDescent="0.25">
      <c r="A34" s="86"/>
      <c r="B34" s="75"/>
      <c r="C34" s="81"/>
      <c r="D34" s="30" t="s">
        <v>43</v>
      </c>
      <c r="E34" s="28">
        <v>3395619.6193951708</v>
      </c>
      <c r="F34" s="32">
        <v>60966000</v>
      </c>
      <c r="G34" s="13" t="s">
        <v>22</v>
      </c>
      <c r="H34" s="15" t="s">
        <v>10</v>
      </c>
      <c r="I34" s="15" t="str">
        <f>VLOOKUP(H34,'[1]Tavola Z-1 (2)'!$C:$D,2,0)</f>
        <v>I/f</v>
      </c>
      <c r="J34" s="3">
        <v>1217500</v>
      </c>
      <c r="K34" s="2">
        <v>0.7</v>
      </c>
      <c r="L34" s="8">
        <v>0.22</v>
      </c>
      <c r="M34" s="22">
        <f t="shared" ref="M34:M35" si="34">0.03+10/(J34)^0.4</f>
        <v>6.6796999937001778E-2</v>
      </c>
      <c r="N34" s="9">
        <f t="shared" ref="N34:N35" si="35">+J34*K34*L34*M34</f>
        <v>12524.103503188147</v>
      </c>
      <c r="O34" s="10">
        <v>0.248640625</v>
      </c>
      <c r="P34" s="9">
        <f t="shared" ref="P34:P55" si="36">+N34*O34</f>
        <v>3114.0009225973904</v>
      </c>
      <c r="Q34" s="6">
        <f t="shared" ref="Q34:Q35" si="37">+N34+P34</f>
        <v>15638.104425785537</v>
      </c>
      <c r="R34" s="24">
        <f>+Q34+Q35</f>
        <v>49103.072188746228</v>
      </c>
      <c r="S34" s="66"/>
      <c r="T34" s="69"/>
      <c r="U34" s="4">
        <v>0.248640625</v>
      </c>
    </row>
    <row r="35" spans="1:25" x14ac:dyDescent="0.25">
      <c r="A35" s="86"/>
      <c r="B35" s="75"/>
      <c r="C35" s="81"/>
      <c r="D35" s="30" t="s">
        <v>43</v>
      </c>
      <c r="E35" s="28">
        <v>3395619.6193951708</v>
      </c>
      <c r="F35" s="32">
        <v>60966000</v>
      </c>
      <c r="G35" s="13" t="s">
        <v>22</v>
      </c>
      <c r="H35" s="15" t="s">
        <v>11</v>
      </c>
      <c r="I35" s="15" t="str">
        <f>VLOOKUP(H35,'[1]Tavola Z-1 (2)'!$C:$D,2,0)</f>
        <v>I/g</v>
      </c>
      <c r="J35" s="3">
        <v>2178119.6193951708</v>
      </c>
      <c r="K35" s="2">
        <v>0.95</v>
      </c>
      <c r="L35" s="8">
        <v>0.22</v>
      </c>
      <c r="M35" s="22">
        <f t="shared" si="34"/>
        <v>5.9158643035438323E-2</v>
      </c>
      <c r="N35" s="9">
        <f t="shared" si="35"/>
        <v>26930.611619927287</v>
      </c>
      <c r="O35" s="10">
        <v>0.24263675237878018</v>
      </c>
      <c r="P35" s="9">
        <f t="shared" si="36"/>
        <v>6534.3561430333975</v>
      </c>
      <c r="Q35" s="6">
        <f t="shared" si="37"/>
        <v>33464.967762960689</v>
      </c>
      <c r="R35" s="24"/>
      <c r="S35" s="66"/>
      <c r="T35" s="69"/>
      <c r="U35" s="4">
        <v>0.24263675237878018</v>
      </c>
      <c r="W35" s="63"/>
      <c r="Y35" s="65"/>
    </row>
    <row r="36" spans="1:25" ht="14.45" customHeight="1" x14ac:dyDescent="0.25">
      <c r="A36" s="86"/>
      <c r="B36" s="75"/>
      <c r="C36" s="81"/>
      <c r="D36" s="30" t="s">
        <v>44</v>
      </c>
      <c r="E36" s="28">
        <v>11215875.050827537</v>
      </c>
      <c r="F36" s="32">
        <v>60966000</v>
      </c>
      <c r="G36" s="13" t="s">
        <v>22</v>
      </c>
      <c r="H36" s="15" t="s">
        <v>10</v>
      </c>
      <c r="I36" s="15" t="str">
        <f>VLOOKUP(H36,'[1]Tavola Z-1 (2)'!$C:$D,2,0)</f>
        <v>I/f</v>
      </c>
      <c r="J36" s="3">
        <v>4773500</v>
      </c>
      <c r="K36" s="2">
        <v>0.7</v>
      </c>
      <c r="L36" s="8">
        <v>0.22</v>
      </c>
      <c r="M36" s="22">
        <f t="shared" ref="M36:M37" si="38">0.03+10/(J36)^0.4</f>
        <v>5.1304199936772391E-2</v>
      </c>
      <c r="N36" s="9">
        <f t="shared" ref="N36:N37" si="39">+J36*K36*L36*M36</f>
        <v>37714.692153320182</v>
      </c>
      <c r="O36" s="10">
        <v>0.22641562500000001</v>
      </c>
      <c r="P36" s="9">
        <f t="shared" si="36"/>
        <v>8539.1955955765843</v>
      </c>
      <c r="Q36" s="6">
        <f t="shared" ref="Q36:Q37" si="40">+N36+P36</f>
        <v>46253.88774889677</v>
      </c>
      <c r="R36" s="24">
        <f>+Q36+Q37</f>
        <v>126310.72426127746</v>
      </c>
      <c r="S36" s="66"/>
      <c r="T36" s="69"/>
      <c r="U36" s="4">
        <v>0.22641562500000001</v>
      </c>
    </row>
    <row r="37" spans="1:25" x14ac:dyDescent="0.25">
      <c r="A37" s="86"/>
      <c r="B37" s="75"/>
      <c r="C37" s="81"/>
      <c r="D37" s="30" t="s">
        <v>44</v>
      </c>
      <c r="E37" s="28">
        <v>11215875.050827537</v>
      </c>
      <c r="F37" s="32">
        <v>60966000</v>
      </c>
      <c r="G37" s="13" t="s">
        <v>22</v>
      </c>
      <c r="H37" s="15" t="s">
        <v>11</v>
      </c>
      <c r="I37" s="15" t="str">
        <f>VLOOKUP(H37,'[1]Tavola Z-1 (2)'!$C:$D,2,0)</f>
        <v>I/g</v>
      </c>
      <c r="J37" s="3">
        <v>6442375.0508275377</v>
      </c>
      <c r="K37" s="2">
        <v>0.95</v>
      </c>
      <c r="L37" s="8">
        <v>0.22</v>
      </c>
      <c r="M37" s="22">
        <f t="shared" si="38"/>
        <v>4.8896509854962425E-2</v>
      </c>
      <c r="N37" s="9">
        <f t="shared" si="39"/>
        <v>65837.017928889923</v>
      </c>
      <c r="O37" s="10">
        <v>0.21598515593232789</v>
      </c>
      <c r="P37" s="9">
        <f t="shared" si="36"/>
        <v>14219.818583490758</v>
      </c>
      <c r="Q37" s="6">
        <f t="shared" si="40"/>
        <v>80056.836512380687</v>
      </c>
      <c r="R37" s="24"/>
      <c r="S37" s="66"/>
      <c r="T37" s="69"/>
      <c r="U37" s="4">
        <v>0.21598515593232789</v>
      </c>
    </row>
    <row r="38" spans="1:25" ht="14.45" customHeight="1" x14ac:dyDescent="0.25">
      <c r="A38" s="86"/>
      <c r="B38" s="75"/>
      <c r="C38" s="81"/>
      <c r="D38" s="30" t="s">
        <v>45</v>
      </c>
      <c r="E38" s="28">
        <v>3058514.8688975242</v>
      </c>
      <c r="F38" s="32">
        <v>60966000</v>
      </c>
      <c r="G38" s="13" t="s">
        <v>22</v>
      </c>
      <c r="H38" s="15" t="s">
        <v>10</v>
      </c>
      <c r="I38" s="15" t="str">
        <f>VLOOKUP(H38,'[1]Tavola Z-1 (2)'!$C:$D,2,0)</f>
        <v>I/f</v>
      </c>
      <c r="J38" s="3">
        <v>1077000</v>
      </c>
      <c r="K38" s="2">
        <v>0.7</v>
      </c>
      <c r="L38" s="8">
        <v>0.22</v>
      </c>
      <c r="M38" s="22">
        <f t="shared" ref="M38:M39" si="41">0.03+10/(J38)^0.4</f>
        <v>6.8646815931098115E-2</v>
      </c>
      <c r="N38" s="9">
        <f t="shared" ref="N38:N39" si="42">+J38*K38*L38*M38</f>
        <v>11385.623596700072</v>
      </c>
      <c r="O38" s="10">
        <v>0.24951875000000001</v>
      </c>
      <c r="P38" s="9">
        <f t="shared" si="36"/>
        <v>2840.9265678191064</v>
      </c>
      <c r="Q38" s="6">
        <f t="shared" ref="Q38:Q39" si="43">+N38+P38</f>
        <v>14226.550164519178</v>
      </c>
      <c r="R38" s="24">
        <f>+Q38+Q39</f>
        <v>45280.225049587279</v>
      </c>
      <c r="S38" s="66"/>
      <c r="T38" s="69"/>
      <c r="U38" s="4">
        <v>0.24951875000000001</v>
      </c>
    </row>
    <row r="39" spans="1:25" x14ac:dyDescent="0.25">
      <c r="A39" s="86"/>
      <c r="B39" s="75"/>
      <c r="C39" s="81"/>
      <c r="D39" s="30" t="s">
        <v>45</v>
      </c>
      <c r="E39" s="28">
        <v>3058514.8688975242</v>
      </c>
      <c r="F39" s="32">
        <v>60966000</v>
      </c>
      <c r="G39" s="13" t="s">
        <v>22</v>
      </c>
      <c r="H39" s="15" t="s">
        <v>11</v>
      </c>
      <c r="I39" s="15" t="str">
        <f>VLOOKUP(H39,'[1]Tavola Z-1 (2)'!$C:$D,2,0)</f>
        <v>I/g</v>
      </c>
      <c r="J39" s="3">
        <v>1981514.8688975242</v>
      </c>
      <c r="K39" s="2">
        <v>0.95</v>
      </c>
      <c r="L39" s="8">
        <v>0.22</v>
      </c>
      <c r="M39" s="22">
        <f t="shared" si="41"/>
        <v>6.0283151259110435E-2</v>
      </c>
      <c r="N39" s="9">
        <f t="shared" si="42"/>
        <v>24965.459757860499</v>
      </c>
      <c r="O39" s="10">
        <v>0.24386553206939046</v>
      </c>
      <c r="P39" s="9">
        <f t="shared" si="36"/>
        <v>6088.2151272076062</v>
      </c>
      <c r="Q39" s="6">
        <f t="shared" si="43"/>
        <v>31053.674885068103</v>
      </c>
      <c r="R39" s="24"/>
      <c r="S39" s="66"/>
      <c r="T39" s="69"/>
      <c r="U39" s="4">
        <v>0.24386553206939046</v>
      </c>
    </row>
    <row r="40" spans="1:25" ht="14.45" customHeight="1" x14ac:dyDescent="0.25">
      <c r="A40" s="86"/>
      <c r="B40" s="75"/>
      <c r="C40" s="81"/>
      <c r="D40" s="30" t="s">
        <v>46</v>
      </c>
      <c r="E40" s="28">
        <v>15545070.299297567</v>
      </c>
      <c r="F40" s="32">
        <v>60966000</v>
      </c>
      <c r="G40" s="13" t="s">
        <v>22</v>
      </c>
      <c r="H40" s="15" t="s">
        <v>10</v>
      </c>
      <c r="I40" s="15" t="str">
        <f>VLOOKUP(H40,'[1]Tavola Z-1 (2)'!$C:$D,2,0)</f>
        <v>I/f</v>
      </c>
      <c r="J40" s="3">
        <v>8799500</v>
      </c>
      <c r="K40" s="2">
        <v>0.7</v>
      </c>
      <c r="L40" s="8">
        <v>0.22</v>
      </c>
      <c r="M40" s="22">
        <f t="shared" ref="M40:M41" si="44">0.03+10/(J40)^0.4</f>
        <v>4.6680797176008301E-2</v>
      </c>
      <c r="N40" s="9">
        <f t="shared" ref="N40:N41" si="45">+J40*K40*L40*M40</f>
        <v>63258.2219115439</v>
      </c>
      <c r="O40" s="10">
        <v>0.201253125</v>
      </c>
      <c r="P40" s="9">
        <f t="shared" si="36"/>
        <v>12730.914841641685</v>
      </c>
      <c r="Q40" s="6">
        <f t="shared" ref="Q40:Q41" si="46">+N40+P40</f>
        <v>75989.136753185579</v>
      </c>
      <c r="R40" s="24">
        <f>+Q40+Q41</f>
        <v>159093.47922362806</v>
      </c>
      <c r="S40" s="66"/>
      <c r="T40" s="69"/>
      <c r="U40" s="4">
        <v>0.201253125</v>
      </c>
    </row>
    <row r="41" spans="1:25" x14ac:dyDescent="0.25">
      <c r="A41" s="86"/>
      <c r="B41" s="75"/>
      <c r="C41" s="81"/>
      <c r="D41" s="30" t="s">
        <v>46</v>
      </c>
      <c r="E41" s="28">
        <v>15545070.299297567</v>
      </c>
      <c r="F41" s="32">
        <v>60966000</v>
      </c>
      <c r="G41" s="13" t="s">
        <v>22</v>
      </c>
      <c r="H41" s="15" t="s">
        <v>11</v>
      </c>
      <c r="I41" s="15" t="str">
        <f>VLOOKUP(H41,'[1]Tavola Z-1 (2)'!$C:$D,2,0)</f>
        <v>I/g</v>
      </c>
      <c r="J41" s="3">
        <v>6745570.2992975684</v>
      </c>
      <c r="K41" s="2">
        <v>0.95</v>
      </c>
      <c r="L41" s="8">
        <v>0.22</v>
      </c>
      <c r="M41" s="22">
        <f t="shared" si="44"/>
        <v>4.8552076691099968E-2</v>
      </c>
      <c r="N41" s="9">
        <f t="shared" si="45"/>
        <v>68449.892317810649</v>
      </c>
      <c r="O41" s="10">
        <v>0.2140901856293902</v>
      </c>
      <c r="P41" s="9">
        <f t="shared" si="36"/>
        <v>14654.450152631851</v>
      </c>
      <c r="Q41" s="6">
        <f t="shared" si="46"/>
        <v>83104.342470442498</v>
      </c>
      <c r="R41" s="24"/>
      <c r="S41" s="66"/>
      <c r="T41" s="69"/>
      <c r="U41" s="4">
        <v>0.2140901856293902</v>
      </c>
    </row>
    <row r="42" spans="1:25" ht="14.45" customHeight="1" x14ac:dyDescent="0.25">
      <c r="A42" s="86"/>
      <c r="B42" s="75"/>
      <c r="C42" s="81"/>
      <c r="D42" s="30" t="s">
        <v>47</v>
      </c>
      <c r="E42" s="28">
        <v>14271429.700702431</v>
      </c>
      <c r="F42" s="32">
        <v>60966000</v>
      </c>
      <c r="G42" s="13" t="s">
        <v>22</v>
      </c>
      <c r="H42" s="15" t="s">
        <v>10</v>
      </c>
      <c r="I42" s="15" t="str">
        <f>VLOOKUP(H42,'[1]Tavola Z-1 (2)'!$C:$D,2,0)</f>
        <v>I/f</v>
      </c>
      <c r="J42" s="3">
        <v>8016999.9999999991</v>
      </c>
      <c r="K42" s="2">
        <v>0.7</v>
      </c>
      <c r="L42" s="8">
        <v>0.22</v>
      </c>
      <c r="M42" s="22">
        <f t="shared" ref="M42:M43" si="47">0.03+10/(J42)^0.4</f>
        <v>4.7313913623657243E-2</v>
      </c>
      <c r="N42" s="9">
        <f t="shared" ref="N42:N43" si="48">+J42*K42*L42*M42</f>
        <v>58414.609410212448</v>
      </c>
      <c r="O42" s="10">
        <v>0.20614375000000001</v>
      </c>
      <c r="P42" s="9">
        <f t="shared" si="36"/>
        <v>12041.806638606484</v>
      </c>
      <c r="Q42" s="6">
        <f t="shared" ref="Q42:Q43" si="49">+N42+P42</f>
        <v>70456.416048818937</v>
      </c>
      <c r="R42" s="24">
        <f>+Q42+Q43</f>
        <v>148610.98600276205</v>
      </c>
      <c r="S42" s="66"/>
      <c r="T42" s="69"/>
      <c r="U42" s="4">
        <v>0.20614375000000001</v>
      </c>
    </row>
    <row r="43" spans="1:25" s="62" customFormat="1" ht="15.75" thickBot="1" x14ac:dyDescent="0.3">
      <c r="A43" s="87"/>
      <c r="B43" s="76"/>
      <c r="C43" s="82"/>
      <c r="D43" s="58" t="s">
        <v>47</v>
      </c>
      <c r="E43" s="59">
        <v>14271429.700702431</v>
      </c>
      <c r="F43" s="60">
        <v>60966000</v>
      </c>
      <c r="G43" s="47" t="s">
        <v>22</v>
      </c>
      <c r="H43" s="48" t="s">
        <v>11</v>
      </c>
      <c r="I43" s="48" t="str">
        <f>VLOOKUP(H43,'[1]Tavola Z-1 (2)'!$C:$D,2,0)</f>
        <v>I/g</v>
      </c>
      <c r="J43" s="61">
        <v>6254429.7007024316</v>
      </c>
      <c r="K43" s="49">
        <v>0.95</v>
      </c>
      <c r="L43" s="50">
        <v>0.22</v>
      </c>
      <c r="M43" s="51">
        <f t="shared" si="47"/>
        <v>4.9121630149704054E-2</v>
      </c>
      <c r="N43" s="52">
        <f t="shared" si="48"/>
        <v>64210.606554042883</v>
      </c>
      <c r="O43" s="53">
        <v>0.2171598143706098</v>
      </c>
      <c r="P43" s="52">
        <f t="shared" si="36"/>
        <v>13943.963399900213</v>
      </c>
      <c r="Q43" s="54">
        <f t="shared" si="49"/>
        <v>78154.569953943093</v>
      </c>
      <c r="R43" s="55"/>
      <c r="S43" s="67"/>
      <c r="T43" s="69"/>
      <c r="U43" s="62">
        <v>0.2171598143706098</v>
      </c>
    </row>
    <row r="44" spans="1:25" s="57" customFormat="1" ht="14.45" customHeight="1" x14ac:dyDescent="0.25">
      <c r="A44" s="79" t="s">
        <v>59</v>
      </c>
      <c r="B44" s="74" t="s">
        <v>14</v>
      </c>
      <c r="C44" s="83" t="s">
        <v>48</v>
      </c>
      <c r="D44" s="35" t="s">
        <v>49</v>
      </c>
      <c r="E44" s="36">
        <v>12531282.426179457</v>
      </c>
      <c r="F44" s="37">
        <v>45419120.564545229</v>
      </c>
      <c r="G44" s="33" t="s">
        <v>22</v>
      </c>
      <c r="H44" s="38" t="s">
        <v>10</v>
      </c>
      <c r="I44" s="38" t="str">
        <f>VLOOKUP(H44,'[1]Tavola Z-1 (2)'!$C:$D,2,0)</f>
        <v>I/f</v>
      </c>
      <c r="J44" s="56">
        <v>6009500</v>
      </c>
      <c r="K44" s="40">
        <v>0.7</v>
      </c>
      <c r="L44" s="41">
        <v>0.22</v>
      </c>
      <c r="M44" s="42">
        <f t="shared" ref="M44:M45" si="50">0.03+10/(J44)^0.4</f>
        <v>4.9429635986961679E-2</v>
      </c>
      <c r="N44" s="34">
        <f t="shared" ref="N44:N45" si="51">+J44*K44*L44*M44</f>
        <v>45745.299209401514</v>
      </c>
      <c r="O44" s="43">
        <v>0.218690625</v>
      </c>
      <c r="P44" s="34">
        <f t="shared" si="36"/>
        <v>10004.068074916022</v>
      </c>
      <c r="Q44" s="25">
        <f t="shared" ref="Q44:Q45" si="52">+N44+P44</f>
        <v>55749.367284317537</v>
      </c>
      <c r="R44" s="24">
        <f>+Q44+Q45</f>
        <v>136606.8543557355</v>
      </c>
      <c r="S44" s="71">
        <f>SUM(Q44:Q55)</f>
        <v>522673.59673114179</v>
      </c>
      <c r="T44" s="69"/>
      <c r="U44" s="57">
        <v>0.218690625</v>
      </c>
    </row>
    <row r="45" spans="1:25" x14ac:dyDescent="0.25">
      <c r="A45" s="86"/>
      <c r="B45" s="75"/>
      <c r="C45" s="81"/>
      <c r="D45" s="30" t="s">
        <v>49</v>
      </c>
      <c r="E45" s="28">
        <v>12531282.426179457</v>
      </c>
      <c r="F45" s="32">
        <v>45419120.564545229</v>
      </c>
      <c r="G45" s="13" t="s">
        <v>22</v>
      </c>
      <c r="H45" s="15" t="s">
        <v>11</v>
      </c>
      <c r="I45" s="15" t="str">
        <f>VLOOKUP(H45,'[1]Tavola Z-1 (2)'!$C:$D,2,0)</f>
        <v>I/g</v>
      </c>
      <c r="J45" s="3">
        <v>6521782.4261794584</v>
      </c>
      <c r="K45" s="2">
        <v>0.95</v>
      </c>
      <c r="L45" s="8">
        <v>0.22</v>
      </c>
      <c r="M45" s="22">
        <f t="shared" si="50"/>
        <v>4.8804140069603805E-2</v>
      </c>
      <c r="N45" s="9">
        <f t="shared" si="51"/>
        <v>66522.606453425251</v>
      </c>
      <c r="O45" s="10">
        <v>0.21548885983637839</v>
      </c>
      <c r="P45" s="9">
        <f t="shared" si="36"/>
        <v>14334.880617992714</v>
      </c>
      <c r="Q45" s="6">
        <f t="shared" si="52"/>
        <v>80857.487071417971</v>
      </c>
      <c r="R45" s="24"/>
      <c r="S45" s="66"/>
      <c r="T45" s="69"/>
      <c r="U45" s="4">
        <v>0.21548885983637839</v>
      </c>
    </row>
    <row r="46" spans="1:25" ht="14.45" customHeight="1" x14ac:dyDescent="0.25">
      <c r="A46" s="86"/>
      <c r="B46" s="75"/>
      <c r="C46" s="81"/>
      <c r="D46" s="30" t="s">
        <v>50</v>
      </c>
      <c r="E46" s="28">
        <v>15392192.762326248</v>
      </c>
      <c r="F46" s="32">
        <v>45419120.564545229</v>
      </c>
      <c r="G46" s="13" t="s">
        <v>22</v>
      </c>
      <c r="H46" s="15" t="s">
        <v>10</v>
      </c>
      <c r="I46" s="15" t="str">
        <f>VLOOKUP(H46,'[1]Tavola Z-1 (2)'!$C:$D,2,0)</f>
        <v>I/f</v>
      </c>
      <c r="J46" s="3">
        <v>7018500</v>
      </c>
      <c r="K46" s="2">
        <v>0.7</v>
      </c>
      <c r="L46" s="8">
        <v>0.22</v>
      </c>
      <c r="M46" s="22">
        <f t="shared" ref="M46:M47" si="53">0.03+10/(J46)^0.4</f>
        <v>4.8260063282454163E-2</v>
      </c>
      <c r="N46" s="9">
        <f t="shared" ref="N46:N47" si="54">+J46*K46*L46*M46</f>
        <v>52161.841138777301</v>
      </c>
      <c r="O46" s="10">
        <v>0.21238437500000001</v>
      </c>
      <c r="P46" s="9">
        <f t="shared" si="36"/>
        <v>11078.360029108506</v>
      </c>
      <c r="Q46" s="6">
        <f t="shared" ref="Q46:Q47" si="55">+N46+P46</f>
        <v>63240.201167885811</v>
      </c>
      <c r="R46" s="24">
        <f>+Q46+Q47</f>
        <v>162299.62852371059</v>
      </c>
      <c r="S46" s="66"/>
      <c r="T46" s="69"/>
      <c r="U46" s="4">
        <v>0.21238437500000001</v>
      </c>
    </row>
    <row r="47" spans="1:25" x14ac:dyDescent="0.25">
      <c r="A47" s="86"/>
      <c r="B47" s="75"/>
      <c r="C47" s="81"/>
      <c r="D47" s="30" t="s">
        <v>50</v>
      </c>
      <c r="E47" s="28">
        <v>15392192.762326248</v>
      </c>
      <c r="F47" s="32">
        <v>45419120.564545229</v>
      </c>
      <c r="G47" s="13" t="s">
        <v>22</v>
      </c>
      <c r="H47" s="15" t="s">
        <v>11</v>
      </c>
      <c r="I47" s="15" t="str">
        <f>VLOOKUP(H47,'[1]Tavola Z-1 (2)'!$C:$D,2,0)</f>
        <v>I/g</v>
      </c>
      <c r="J47" s="3">
        <v>8373692.7623262489</v>
      </c>
      <c r="K47" s="2">
        <v>0.95</v>
      </c>
      <c r="L47" s="8">
        <v>0.22</v>
      </c>
      <c r="M47" s="22">
        <f t="shared" si="53"/>
        <v>4.7015048490412076E-2</v>
      </c>
      <c r="N47" s="9">
        <f t="shared" si="54"/>
        <v>82281.120394297468</v>
      </c>
      <c r="O47" s="10">
        <v>0.20391442023546094</v>
      </c>
      <c r="P47" s="9">
        <f t="shared" si="36"/>
        <v>16778.306961527331</v>
      </c>
      <c r="Q47" s="6">
        <f t="shared" si="55"/>
        <v>99059.427355824795</v>
      </c>
      <c r="R47" s="24"/>
      <c r="S47" s="66"/>
      <c r="T47" s="69"/>
      <c r="U47" s="4">
        <v>0.20391442023546094</v>
      </c>
    </row>
    <row r="48" spans="1:25" ht="14.45" customHeight="1" x14ac:dyDescent="0.25">
      <c r="A48" s="86"/>
      <c r="B48" s="75"/>
      <c r="C48" s="81"/>
      <c r="D48" s="30" t="s">
        <v>51</v>
      </c>
      <c r="E48" s="28">
        <v>10662296.093971126</v>
      </c>
      <c r="F48" s="32">
        <v>45419120.564545229</v>
      </c>
      <c r="G48" s="13" t="s">
        <v>22</v>
      </c>
      <c r="H48" s="15" t="s">
        <v>10</v>
      </c>
      <c r="I48" s="15" t="str">
        <f>VLOOKUP(H48,'[1]Tavola Z-1 (2)'!$C:$D,2,0)</f>
        <v>I/f</v>
      </c>
      <c r="J48" s="3">
        <v>4658000</v>
      </c>
      <c r="K48" s="2">
        <v>0.7</v>
      </c>
      <c r="L48" s="8">
        <v>0.22</v>
      </c>
      <c r="M48" s="22">
        <f t="shared" ref="M48:M49" si="56">0.03+10/(J48)^0.4</f>
        <v>5.1513952544380751E-2</v>
      </c>
      <c r="N48" s="9">
        <f t="shared" ref="N48:N49" si="57">+J48*K48*L48*M48</f>
        <v>36952.606606565736</v>
      </c>
      <c r="O48" s="10">
        <v>0.22713749999999999</v>
      </c>
      <c r="P48" s="9">
        <f t="shared" si="36"/>
        <v>8393.3226830988242</v>
      </c>
      <c r="Q48" s="6">
        <f t="shared" ref="Q48:Q49" si="58">+N48+P48</f>
        <v>45345.929289664564</v>
      </c>
      <c r="R48" s="24">
        <f>+Q48+Q49</f>
        <v>120952.58389829924</v>
      </c>
      <c r="S48" s="66"/>
      <c r="T48" s="69"/>
      <c r="U48" s="4">
        <v>0.22713749999999999</v>
      </c>
    </row>
    <row r="49" spans="1:25" x14ac:dyDescent="0.25">
      <c r="A49" s="86"/>
      <c r="B49" s="75"/>
      <c r="C49" s="81"/>
      <c r="D49" s="30" t="s">
        <v>51</v>
      </c>
      <c r="E49" s="28">
        <v>10662296.093971126</v>
      </c>
      <c r="F49" s="32">
        <v>45419120.564545229</v>
      </c>
      <c r="G49" s="13" t="s">
        <v>22</v>
      </c>
      <c r="H49" s="15" t="s">
        <v>11</v>
      </c>
      <c r="I49" s="15" t="str">
        <f>VLOOKUP(H49,'[1]Tavola Z-1 (2)'!$C:$D,2,0)</f>
        <v>I/g</v>
      </c>
      <c r="J49" s="3">
        <v>6004296.0939711249</v>
      </c>
      <c r="K49" s="2">
        <v>0.95</v>
      </c>
      <c r="L49" s="8">
        <v>0.22</v>
      </c>
      <c r="M49" s="22">
        <f t="shared" si="56"/>
        <v>4.9436370080077112E-2</v>
      </c>
      <c r="N49" s="9">
        <f t="shared" si="57"/>
        <v>62037.596188330856</v>
      </c>
      <c r="O49" s="10">
        <v>0.21872314941268048</v>
      </c>
      <c r="P49" s="9">
        <f t="shared" si="36"/>
        <v>13569.058420303827</v>
      </c>
      <c r="Q49" s="6">
        <f t="shared" si="58"/>
        <v>75606.654608634679</v>
      </c>
      <c r="R49" s="24"/>
      <c r="S49" s="66"/>
      <c r="T49" s="69"/>
      <c r="U49" s="4">
        <v>0.21872314941268048</v>
      </c>
    </row>
    <row r="50" spans="1:25" ht="14.45" customHeight="1" x14ac:dyDescent="0.25">
      <c r="A50" s="86"/>
      <c r="B50" s="75"/>
      <c r="C50" s="81"/>
      <c r="D50" s="30" t="s">
        <v>52</v>
      </c>
      <c r="E50" s="28">
        <v>2415756.8334684921</v>
      </c>
      <c r="F50" s="32">
        <v>45419120.564545229</v>
      </c>
      <c r="G50" s="13" t="s">
        <v>22</v>
      </c>
      <c r="H50" s="15" t="s">
        <v>10</v>
      </c>
      <c r="I50" s="15" t="str">
        <f>VLOOKUP(H50,'[1]Tavola Z-1 (2)'!$C:$D,2,0)</f>
        <v>I/f</v>
      </c>
      <c r="J50" s="3">
        <v>1158500</v>
      </c>
      <c r="K50" s="2">
        <v>0.7</v>
      </c>
      <c r="L50" s="8">
        <v>0.22</v>
      </c>
      <c r="M50" s="22">
        <f t="shared" ref="M50:M51" si="59">0.03+10/(J50)^0.4</f>
        <v>6.7535446361719445E-2</v>
      </c>
      <c r="N50" s="9">
        <f t="shared" ref="N50:N51" si="60">+J50*K50*L50*M50</f>
        <v>12048.931449948004</v>
      </c>
      <c r="O50" s="10">
        <v>0.24900937500000001</v>
      </c>
      <c r="P50" s="9">
        <f t="shared" si="36"/>
        <v>3000.2968897693963</v>
      </c>
      <c r="Q50" s="6">
        <f t="shared" ref="Q50:Q51" si="61">+N50+P50</f>
        <v>15049.2283397174</v>
      </c>
      <c r="R50" s="24">
        <f>+Q50+Q51</f>
        <v>36806.886336978125</v>
      </c>
      <c r="S50" s="66"/>
      <c r="T50" s="69"/>
      <c r="U50" s="4">
        <v>0.24900937500000001</v>
      </c>
    </row>
    <row r="51" spans="1:25" x14ac:dyDescent="0.25">
      <c r="A51" s="86"/>
      <c r="B51" s="75"/>
      <c r="C51" s="81"/>
      <c r="D51" s="30" t="s">
        <v>52</v>
      </c>
      <c r="E51" s="28">
        <v>2415756.8334684921</v>
      </c>
      <c r="F51" s="32">
        <v>45419120.564545229</v>
      </c>
      <c r="G51" s="13" t="s">
        <v>22</v>
      </c>
      <c r="H51" s="15" t="s">
        <v>11</v>
      </c>
      <c r="I51" s="15" t="str">
        <f>VLOOKUP(H51,'[1]Tavola Z-1 (2)'!$C:$D,2,0)</f>
        <v>I/g</v>
      </c>
      <c r="J51" s="3">
        <v>1257256.8334684921</v>
      </c>
      <c r="K51" s="2">
        <v>0.95</v>
      </c>
      <c r="L51" s="8">
        <v>0.22</v>
      </c>
      <c r="M51" s="22">
        <f t="shared" si="59"/>
        <v>6.6327072284551161E-2</v>
      </c>
      <c r="N51" s="9">
        <f t="shared" si="60"/>
        <v>17428.544458605509</v>
      </c>
      <c r="O51" s="10">
        <v>0.24839214479082192</v>
      </c>
      <c r="P51" s="9">
        <f t="shared" si="36"/>
        <v>4329.1135386552169</v>
      </c>
      <c r="Q51" s="6">
        <f t="shared" si="61"/>
        <v>21757.657997260725</v>
      </c>
      <c r="R51" s="24"/>
      <c r="S51" s="66"/>
      <c r="T51" s="69"/>
      <c r="U51" s="4">
        <v>0.24839214479082192</v>
      </c>
      <c r="W51" s="63"/>
      <c r="Y51" s="65"/>
    </row>
    <row r="52" spans="1:25" ht="14.45" customHeight="1" x14ac:dyDescent="0.25">
      <c r="A52" s="86"/>
      <c r="B52" s="75"/>
      <c r="C52" s="81"/>
      <c r="D52" s="30" t="s">
        <v>53</v>
      </c>
      <c r="E52" s="28">
        <v>3710694.2470066305</v>
      </c>
      <c r="F52" s="32">
        <v>45419120.564545229</v>
      </c>
      <c r="G52" s="13" t="s">
        <v>22</v>
      </c>
      <c r="H52" s="15" t="s">
        <v>10</v>
      </c>
      <c r="I52" s="15" t="str">
        <f>VLOOKUP(H52,'[1]Tavola Z-1 (2)'!$C:$D,2,0)</f>
        <v>I/f</v>
      </c>
      <c r="J52" s="3">
        <v>1779500</v>
      </c>
      <c r="K52" s="2">
        <v>0.7</v>
      </c>
      <c r="L52" s="8">
        <v>0.22</v>
      </c>
      <c r="M52" s="22">
        <f t="shared" ref="M52:M53" si="62">0.03+10/(J52)^0.4</f>
        <v>6.1614098570962519E-2</v>
      </c>
      <c r="N52" s="9">
        <f t="shared" ref="N52:N53" si="63">+J52*K52*L52*M52</f>
        <v>16884.912414682283</v>
      </c>
      <c r="O52" s="10">
        <v>0.245128125</v>
      </c>
      <c r="P52" s="9">
        <f t="shared" si="36"/>
        <v>4138.9669210002903</v>
      </c>
      <c r="Q52" s="6">
        <f t="shared" ref="Q52:Q53" si="64">+N52+P52</f>
        <v>21023.879335682574</v>
      </c>
      <c r="R52" s="24">
        <f>+Q52+Q53</f>
        <v>51453.878254012117</v>
      </c>
      <c r="S52" s="66"/>
      <c r="T52" s="69"/>
      <c r="U52" s="4">
        <v>0.245128125</v>
      </c>
    </row>
    <row r="53" spans="1:25" x14ac:dyDescent="0.25">
      <c r="A53" s="86"/>
      <c r="B53" s="75"/>
      <c r="C53" s="81"/>
      <c r="D53" s="30" t="s">
        <v>53</v>
      </c>
      <c r="E53" s="28">
        <v>3710694.2470066305</v>
      </c>
      <c r="F53" s="32">
        <v>45419120.564545229</v>
      </c>
      <c r="G53" s="13" t="s">
        <v>22</v>
      </c>
      <c r="H53" s="15" t="s">
        <v>11</v>
      </c>
      <c r="I53" s="15" t="str">
        <f>VLOOKUP(H53,'[1]Tavola Z-1 (2)'!$C:$D,2,0)</f>
        <v>I/g</v>
      </c>
      <c r="J53" s="3">
        <v>1931194.2470066308</v>
      </c>
      <c r="K53" s="2">
        <v>0.95</v>
      </c>
      <c r="L53" s="8">
        <v>0.22</v>
      </c>
      <c r="M53" s="22">
        <f t="shared" si="62"/>
        <v>6.0596349725829432E-2</v>
      </c>
      <c r="N53" s="9">
        <f t="shared" si="63"/>
        <v>24457.874293845834</v>
      </c>
      <c r="O53" s="10">
        <v>0.24418003595620855</v>
      </c>
      <c r="P53" s="9">
        <f t="shared" si="36"/>
        <v>5972.1246244837048</v>
      </c>
      <c r="Q53" s="6">
        <f t="shared" si="64"/>
        <v>30429.99891832954</v>
      </c>
      <c r="R53" s="24"/>
      <c r="S53" s="66"/>
      <c r="T53" s="69"/>
      <c r="U53" s="4">
        <v>0.24418003595620855</v>
      </c>
    </row>
    <row r="54" spans="1:25" ht="14.45" customHeight="1" x14ac:dyDescent="0.25">
      <c r="A54" s="86"/>
      <c r="B54" s="75"/>
      <c r="C54" s="81"/>
      <c r="D54" s="30" t="s">
        <v>54</v>
      </c>
      <c r="E54" s="28">
        <v>706898.20159328345</v>
      </c>
      <c r="F54" s="32">
        <v>45419120.564545229</v>
      </c>
      <c r="G54" s="13" t="s">
        <v>22</v>
      </c>
      <c r="H54" s="15" t="s">
        <v>10</v>
      </c>
      <c r="I54" s="15" t="str">
        <f>VLOOKUP(H54,'[1]Tavola Z-1 (2)'!$C:$D,2,0)</f>
        <v>I/f</v>
      </c>
      <c r="J54" s="3">
        <v>339000</v>
      </c>
      <c r="K54" s="2">
        <v>0.7</v>
      </c>
      <c r="L54" s="8">
        <v>0.22</v>
      </c>
      <c r="M54" s="22">
        <f t="shared" ref="M54:M55" si="65">0.03+10/(J54)^0.4</f>
        <v>9.1364912701088624E-2</v>
      </c>
      <c r="N54" s="9">
        <f t="shared" ref="N54:N55" si="66">+J54*K54*L54*M54</f>
        <v>4769.7966324730323</v>
      </c>
      <c r="O54" s="10">
        <v>0.25</v>
      </c>
      <c r="P54" s="9">
        <f t="shared" si="36"/>
        <v>1192.4491581182581</v>
      </c>
      <c r="Q54" s="6">
        <f t="shared" ref="Q54:Q55" si="67">+N54+P54</f>
        <v>5962.2457905912906</v>
      </c>
      <c r="R54" s="24">
        <f>+Q54+Q55</f>
        <v>14553.765362406222</v>
      </c>
      <c r="S54" s="66"/>
      <c r="T54" s="69"/>
      <c r="U54" s="4">
        <v>0.25</v>
      </c>
    </row>
    <row r="55" spans="1:25" x14ac:dyDescent="0.25">
      <c r="A55" s="88"/>
      <c r="B55" s="84"/>
      <c r="C55" s="85"/>
      <c r="D55" s="30" t="s">
        <v>54</v>
      </c>
      <c r="E55" s="28">
        <v>706898.20159328345</v>
      </c>
      <c r="F55" s="32">
        <v>45419120.564545229</v>
      </c>
      <c r="G55" s="13" t="s">
        <v>22</v>
      </c>
      <c r="H55" s="15" t="s">
        <v>11</v>
      </c>
      <c r="I55" s="15" t="str">
        <f>VLOOKUP(H55,'[1]Tavola Z-1 (2)'!$C:$D,2,0)</f>
        <v>I/g</v>
      </c>
      <c r="J55" s="3">
        <v>367898.20159328345</v>
      </c>
      <c r="K55" s="2">
        <v>0.95</v>
      </c>
      <c r="L55" s="8">
        <v>0.22</v>
      </c>
      <c r="M55" s="22">
        <f t="shared" si="65"/>
        <v>8.9389399501082739E-2</v>
      </c>
      <c r="N55" s="9">
        <f t="shared" si="66"/>
        <v>6873.2156574519449</v>
      </c>
      <c r="O55" s="10">
        <v>0.25</v>
      </c>
      <c r="P55" s="9">
        <f t="shared" si="36"/>
        <v>1718.3039143629862</v>
      </c>
      <c r="Q55" s="6">
        <f t="shared" si="67"/>
        <v>8591.5195718149316</v>
      </c>
      <c r="R55" s="24"/>
      <c r="S55" s="66"/>
      <c r="T55" s="70"/>
      <c r="U55" s="4">
        <v>0.25</v>
      </c>
    </row>
  </sheetData>
  <autoFilter ref="A1:T55" xr:uid="{00000000-0009-0000-0000-000000000000}"/>
  <mergeCells count="17">
    <mergeCell ref="B44:B55"/>
    <mergeCell ref="C44:C55"/>
    <mergeCell ref="A44:A55"/>
    <mergeCell ref="A26:A43"/>
    <mergeCell ref="B26:B43"/>
    <mergeCell ref="C2:C10"/>
    <mergeCell ref="B2:B10"/>
    <mergeCell ref="A2:A10"/>
    <mergeCell ref="C11:C25"/>
    <mergeCell ref="B11:B25"/>
    <mergeCell ref="A11:A25"/>
    <mergeCell ref="C26:C43"/>
    <mergeCell ref="S11:S25"/>
    <mergeCell ref="T2:T55"/>
    <mergeCell ref="S44:S55"/>
    <mergeCell ref="S2:S10"/>
    <mergeCell ref="S26:S4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DDTT (2)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Tascone, Federico</dc:creator>
  <cp:lastModifiedBy>Squadrito, Dominique</cp:lastModifiedBy>
  <dcterms:created xsi:type="dcterms:W3CDTF">2015-06-05T18:17:20Z</dcterms:created>
  <dcterms:modified xsi:type="dcterms:W3CDTF">2020-05-26T08:50:24Z</dcterms:modified>
</cp:coreProperties>
</file>